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1C859B59-1D19-47DD-887E-8C0CD19CC931}" xr6:coauthVersionLast="46" xr6:coauthVersionMax="46" xr10:uidLastSave="{00000000-0000-0000-0000-000000000000}"/>
  <bookViews>
    <workbookView xWindow="-120" yWindow="-120" windowWidth="20730" windowHeight="11160" xr2:uid="{C9E5B143-CDE2-48FB-9380-E2829FDA33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5" i="1" l="1"/>
  <c r="A125" i="1"/>
  <c r="A123" i="1"/>
  <c r="X122" i="1"/>
  <c r="A122" i="1"/>
  <c r="X120" i="1"/>
  <c r="A120" i="1"/>
  <c r="A118" i="1"/>
  <c r="A116" i="1"/>
  <c r="A115" i="1"/>
  <c r="A114" i="1"/>
  <c r="A112" i="1"/>
  <c r="A111" i="1"/>
  <c r="A110" i="1"/>
  <c r="A109" i="1"/>
  <c r="X108" i="1"/>
  <c r="A108" i="1"/>
  <c r="X107" i="1"/>
  <c r="A107" i="1"/>
  <c r="X106" i="1"/>
  <c r="A106" i="1"/>
  <c r="X105" i="1"/>
  <c r="A105" i="1"/>
  <c r="A103" i="1"/>
  <c r="A102" i="1"/>
  <c r="X101" i="1"/>
  <c r="A101" i="1"/>
  <c r="X100" i="1"/>
  <c r="A100" i="1"/>
  <c r="A98" i="1"/>
  <c r="X97" i="1"/>
  <c r="A97" i="1"/>
  <c r="X95" i="1"/>
  <c r="A95" i="1"/>
  <c r="X94" i="1"/>
  <c r="A92" i="1"/>
  <c r="X91" i="1"/>
  <c r="A91" i="1"/>
  <c r="X90" i="1"/>
  <c r="A90" i="1"/>
  <c r="A88" i="1"/>
  <c r="A85" i="1"/>
  <c r="A87" i="1"/>
  <c r="X86" i="1"/>
  <c r="A86" i="1"/>
  <c r="X84" i="1"/>
  <c r="A84" i="1"/>
  <c r="X83" i="1"/>
  <c r="A83" i="1"/>
  <c r="X82" i="1"/>
  <c r="A82" i="1"/>
  <c r="X81" i="1"/>
  <c r="A81" i="1"/>
  <c r="X79" i="1"/>
  <c r="A79" i="1"/>
  <c r="A77" i="1"/>
  <c r="X76" i="1"/>
  <c r="A76" i="1"/>
  <c r="X75" i="1"/>
  <c r="A75" i="1"/>
  <c r="X74" i="1"/>
  <c r="A74" i="1"/>
  <c r="X73" i="1"/>
  <c r="X72" i="1"/>
  <c r="A72" i="1"/>
  <c r="X71" i="1"/>
  <c r="A71" i="1"/>
  <c r="A69" i="1"/>
  <c r="A68" i="1"/>
  <c r="A67" i="1"/>
  <c r="X66" i="1"/>
  <c r="A66" i="1"/>
  <c r="X65" i="1"/>
  <c r="A65" i="1"/>
  <c r="X64" i="1"/>
  <c r="A64" i="1"/>
  <c r="X63" i="1"/>
  <c r="A63" i="1"/>
  <c r="X62" i="1"/>
  <c r="A62" i="1"/>
  <c r="X61" i="1"/>
  <c r="A61" i="1"/>
  <c r="X60" i="1"/>
  <c r="A60" i="1"/>
  <c r="X59" i="1"/>
  <c r="A59" i="1"/>
  <c r="X58" i="1"/>
  <c r="A58" i="1"/>
  <c r="X57" i="1"/>
  <c r="A57" i="1"/>
  <c r="X53" i="1"/>
  <c r="A53" i="1"/>
  <c r="X56" i="1"/>
  <c r="A56" i="1"/>
  <c r="X55" i="1"/>
  <c r="A55" i="1"/>
  <c r="X54" i="1"/>
  <c r="A54" i="1"/>
  <c r="X52" i="1"/>
  <c r="A52" i="1"/>
  <c r="X51" i="1"/>
  <c r="A51" i="1"/>
  <c r="A49" i="1"/>
  <c r="A48" i="1"/>
  <c r="A47" i="1"/>
  <c r="X46" i="1"/>
  <c r="A46" i="1"/>
  <c r="X45" i="1"/>
  <c r="A45" i="1"/>
  <c r="X44" i="1"/>
  <c r="A44" i="1"/>
  <c r="X43" i="1"/>
  <c r="A43" i="1"/>
  <c r="X42" i="1"/>
  <c r="A42" i="1"/>
  <c r="X41" i="1"/>
  <c r="A41" i="1"/>
  <c r="X40" i="1"/>
  <c r="A40" i="1"/>
  <c r="X39" i="1"/>
  <c r="A39" i="1"/>
  <c r="X38" i="1"/>
  <c r="A38" i="1"/>
  <c r="X37" i="1"/>
  <c r="X36" i="1"/>
  <c r="A36" i="1"/>
  <c r="X35" i="1"/>
  <c r="A35" i="1"/>
  <c r="X34" i="1"/>
  <c r="A34" i="1"/>
  <c r="X33" i="1"/>
  <c r="A33" i="1"/>
  <c r="X32" i="1"/>
  <c r="A32" i="1"/>
  <c r="X31" i="1"/>
  <c r="A31" i="1"/>
  <c r="X30" i="1"/>
  <c r="A30" i="1"/>
  <c r="X29" i="1"/>
  <c r="A29" i="1"/>
  <c r="X28" i="1"/>
  <c r="A28" i="1"/>
  <c r="A26" i="1"/>
  <c r="A25" i="1"/>
  <c r="A24" i="1"/>
  <c r="A23" i="1"/>
  <c r="X22" i="1"/>
  <c r="A22" i="1"/>
  <c r="X19" i="1"/>
  <c r="A19" i="1"/>
  <c r="X21" i="1"/>
  <c r="A21" i="1"/>
  <c r="X20" i="1"/>
  <c r="X18" i="1"/>
  <c r="A18" i="1"/>
  <c r="X17" i="1"/>
  <c r="A17" i="1"/>
  <c r="X16" i="1"/>
  <c r="A16" i="1"/>
  <c r="X15" i="1"/>
  <c r="A15" i="1"/>
  <c r="A13" i="1"/>
  <c r="A12" i="1"/>
  <c r="X11" i="1"/>
  <c r="A11" i="1"/>
  <c r="X10" i="1"/>
  <c r="A10" i="1"/>
  <c r="X9" i="1"/>
  <c r="A9" i="1"/>
  <c r="X8" i="1"/>
  <c r="A8" i="1"/>
</calcChain>
</file>

<file path=xl/sharedStrings.xml><?xml version="1.0" encoding="utf-8"?>
<sst xmlns="http://schemas.openxmlformats.org/spreadsheetml/2006/main" count="1185" uniqueCount="297">
  <si>
    <t>Results</t>
  </si>
  <si>
    <t>Waltham Chase Trials MCC</t>
  </si>
  <si>
    <t>"The Dick Hoyles" , Ham Lane Langrish, 18th April 2021  - ACU Permit ACU60208</t>
  </si>
  <si>
    <t>Number</t>
  </si>
  <si>
    <t>Name</t>
  </si>
  <si>
    <t>Class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</si>
  <si>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</si>
  <si>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</si>
  <si>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</si>
  <si>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</si>
  <si>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</si>
  <si>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</si>
  <si>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</si>
  <si>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</si>
  <si>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</si>
  <si>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</si>
  <si>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</si>
  <si>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</si>
  <si>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</si>
  <si>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</si>
  <si>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</si>
  <si>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</si>
  <si>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</si>
  <si>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</si>
  <si>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</si>
  <si>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Total</t>
  </si>
  <si>
    <t>Pos</t>
  </si>
  <si>
    <t>Thomas</t>
  </si>
  <si>
    <t>Moss</t>
  </si>
  <si>
    <t>Expert</t>
  </si>
  <si>
    <t>Honda MRT 300</t>
  </si>
  <si>
    <t>1st</t>
  </si>
  <si>
    <t>Ben</t>
  </si>
  <si>
    <t>Skinner</t>
  </si>
  <si>
    <t>Gas Gas 300</t>
  </si>
  <si>
    <t>Ringwood MC &amp; LCC</t>
  </si>
  <si>
    <t>2nd</t>
  </si>
  <si>
    <t>Bailey</t>
  </si>
  <si>
    <t>Tibbs</t>
  </si>
  <si>
    <t>Beta Evo 250</t>
  </si>
  <si>
    <t>Thames MCC</t>
  </si>
  <si>
    <t>3rd</t>
  </si>
  <si>
    <t>Gary</t>
  </si>
  <si>
    <t>Tarrant</t>
  </si>
  <si>
    <t>Gas Gas 250</t>
  </si>
  <si>
    <t>4th</t>
  </si>
  <si>
    <t>Max</t>
  </si>
  <si>
    <t>Seaman</t>
  </si>
  <si>
    <t>Vertigo DL 250</t>
  </si>
  <si>
    <t>DNF</t>
  </si>
  <si>
    <t>Brian</t>
  </si>
  <si>
    <t>Francis</t>
  </si>
  <si>
    <t>TRS RR 300</t>
  </si>
  <si>
    <t>David</t>
  </si>
  <si>
    <t>Sherlock</t>
  </si>
  <si>
    <t>Intermediate</t>
  </si>
  <si>
    <t>Vertigo R2 250</t>
  </si>
  <si>
    <t>Martin</t>
  </si>
  <si>
    <t>Carter</t>
  </si>
  <si>
    <t>Colin</t>
  </si>
  <si>
    <t>Allsop</t>
  </si>
  <si>
    <t>Scorpa 300</t>
  </si>
  <si>
    <t>Alex</t>
  </si>
  <si>
    <t>Taylor</t>
  </si>
  <si>
    <t>Vertigo DL 300</t>
  </si>
  <si>
    <t>Ian</t>
  </si>
  <si>
    <t>Wakeford</t>
  </si>
  <si>
    <t>Bridport &amp; Weymouth MCC</t>
  </si>
  <si>
    <t>5th</t>
  </si>
  <si>
    <t>Reynard</t>
  </si>
  <si>
    <t>Norris</t>
  </si>
  <si>
    <t>Beta Evo</t>
  </si>
  <si>
    <t>6th</t>
  </si>
  <si>
    <t>Mick</t>
  </si>
  <si>
    <t>Marshall</t>
  </si>
  <si>
    <t>7th</t>
  </si>
  <si>
    <t>Lee</t>
  </si>
  <si>
    <t>Bruton</t>
  </si>
  <si>
    <t>TRS 250</t>
  </si>
  <si>
    <t>8th</t>
  </si>
  <si>
    <t>James</t>
  </si>
  <si>
    <t>Gammons</t>
  </si>
  <si>
    <t>Bognor Regis &amp; District MCC Ltd</t>
  </si>
  <si>
    <t>Michael</t>
  </si>
  <si>
    <t>Huskinson</t>
  </si>
  <si>
    <t>TRRS 280</t>
  </si>
  <si>
    <t>Reigate and Redhill North Downs MCC</t>
  </si>
  <si>
    <t>Andrew</t>
  </si>
  <si>
    <t>Marlor</t>
  </si>
  <si>
    <t>InMotion TRS 280</t>
  </si>
  <si>
    <t>Neil</t>
  </si>
  <si>
    <t>Varney</t>
  </si>
  <si>
    <t>Normandy MCC</t>
  </si>
  <si>
    <t>Dean</t>
  </si>
  <si>
    <t>Clubman</t>
  </si>
  <si>
    <t>Beta Factory 250</t>
  </si>
  <si>
    <t>Mark</t>
  </si>
  <si>
    <t>Elms</t>
  </si>
  <si>
    <t>Beta Evo Factory 250</t>
  </si>
  <si>
    <t>Simon</t>
  </si>
  <si>
    <t>Beta 250</t>
  </si>
  <si>
    <t>Otter Vale Motorcycle Club</t>
  </si>
  <si>
    <t>Medcraff</t>
  </si>
  <si>
    <t>Beta</t>
  </si>
  <si>
    <t>Shaun</t>
  </si>
  <si>
    <t>Penfold</t>
  </si>
  <si>
    <t>Gas Gas TXT 250</t>
  </si>
  <si>
    <t>Dale</t>
  </si>
  <si>
    <t>TRS 300</t>
  </si>
  <si>
    <t>Barrett</t>
  </si>
  <si>
    <t>Shipp</t>
  </si>
  <si>
    <t>9th</t>
  </si>
  <si>
    <t>Tim</t>
  </si>
  <si>
    <t>Ponting</t>
  </si>
  <si>
    <t>Montesa</t>
  </si>
  <si>
    <t>10th</t>
  </si>
  <si>
    <t>Anthony</t>
  </si>
  <si>
    <t>Chalk</t>
  </si>
  <si>
    <t>TRS Gold 250</t>
  </si>
  <si>
    <t>11th</t>
  </si>
  <si>
    <t>Hinton</t>
  </si>
  <si>
    <t>Vertigo 250</t>
  </si>
  <si>
    <t>XHG Tiger MCC Ltd</t>
  </si>
  <si>
    <t>12th</t>
  </si>
  <si>
    <t>Bird</t>
  </si>
  <si>
    <t>13th</t>
  </si>
  <si>
    <t>Shamus</t>
  </si>
  <si>
    <t>Doohan</t>
  </si>
  <si>
    <t>14th</t>
  </si>
  <si>
    <t>John</t>
  </si>
  <si>
    <t>Coombes</t>
  </si>
  <si>
    <t>TRS ONE R</t>
  </si>
  <si>
    <t>Isle of Wight MCC Ltd (341)</t>
  </si>
  <si>
    <t>15th</t>
  </si>
  <si>
    <t>Skerratt</t>
  </si>
  <si>
    <t>Gas Gas GP 300</t>
  </si>
  <si>
    <t>16th</t>
  </si>
  <si>
    <t>Peter</t>
  </si>
  <si>
    <t>17th</t>
  </si>
  <si>
    <t>Newcombe</t>
  </si>
  <si>
    <t>18th</t>
  </si>
  <si>
    <t>Phil</t>
  </si>
  <si>
    <t>Chase</t>
  </si>
  <si>
    <t>TRRS 250</t>
  </si>
  <si>
    <t>19th</t>
  </si>
  <si>
    <t>Paul</t>
  </si>
  <si>
    <t>Garland</t>
  </si>
  <si>
    <t>Gasgas</t>
  </si>
  <si>
    <t>Graham</t>
  </si>
  <si>
    <t>Hutcheson</t>
  </si>
  <si>
    <t>Montesa 4RT</t>
  </si>
  <si>
    <t>Haslemere MCC</t>
  </si>
  <si>
    <t>Andy</t>
  </si>
  <si>
    <t>Pattison</t>
  </si>
  <si>
    <t>Veteran</t>
  </si>
  <si>
    <t>Scorpa 143</t>
  </si>
  <si>
    <t>Brown</t>
  </si>
  <si>
    <t>Sherco 290</t>
  </si>
  <si>
    <t>Trevor</t>
  </si>
  <si>
    <t>Gatrell</t>
  </si>
  <si>
    <t>Sherco Factory 300</t>
  </si>
  <si>
    <t>Montesa 260</t>
  </si>
  <si>
    <t>Treagus</t>
  </si>
  <si>
    <t>Gas Gas TXT 300</t>
  </si>
  <si>
    <t>Robert</t>
  </si>
  <si>
    <t>Bamford</t>
  </si>
  <si>
    <t>Tongham Tigers Sports MCC</t>
  </si>
  <si>
    <t>Bob</t>
  </si>
  <si>
    <t>Privett</t>
  </si>
  <si>
    <t>Beta Evo Factory 300</t>
  </si>
  <si>
    <t>Mew</t>
  </si>
  <si>
    <t>Stewart</t>
  </si>
  <si>
    <t>Read</t>
  </si>
  <si>
    <t>Montesa 300</t>
  </si>
  <si>
    <t>Jason</t>
  </si>
  <si>
    <t>Warren</t>
  </si>
  <si>
    <t>Gas Gas GP 250</t>
  </si>
  <si>
    <t>Cawte</t>
  </si>
  <si>
    <t>Kevin</t>
  </si>
  <si>
    <t>Goater</t>
  </si>
  <si>
    <t>Page</t>
  </si>
  <si>
    <t>Henvest</t>
  </si>
  <si>
    <t>Sherco 4T 320</t>
  </si>
  <si>
    <t>Nigel</t>
  </si>
  <si>
    <t>Parvin</t>
  </si>
  <si>
    <t>Bartholomew</t>
  </si>
  <si>
    <t>Smallshaw</t>
  </si>
  <si>
    <t>Gas Gas Pro 250</t>
  </si>
  <si>
    <t>Amey</t>
  </si>
  <si>
    <t>Yamaha TY 250</t>
  </si>
  <si>
    <t>Matty</t>
  </si>
  <si>
    <t>Sportsman</t>
  </si>
  <si>
    <t>Sherco 250</t>
  </si>
  <si>
    <t>Patrick</t>
  </si>
  <si>
    <t>Gas Gas Raga 300</t>
  </si>
  <si>
    <t>Copage</t>
  </si>
  <si>
    <t>Beta 125</t>
  </si>
  <si>
    <t>Brawn</t>
  </si>
  <si>
    <t>Carl</t>
  </si>
  <si>
    <t>Barr</t>
  </si>
  <si>
    <t>Sherco 300</t>
  </si>
  <si>
    <t>Miles</t>
  </si>
  <si>
    <t>TRS 250 RR</t>
  </si>
  <si>
    <t>Daniel</t>
  </si>
  <si>
    <t>Orr</t>
  </si>
  <si>
    <t>Waterside MCC</t>
  </si>
  <si>
    <t>Geoffrey</t>
  </si>
  <si>
    <t>Herbert</t>
  </si>
  <si>
    <t>Twin Shock B</t>
  </si>
  <si>
    <t>Fantic 250</t>
  </si>
  <si>
    <t>Geoff</t>
  </si>
  <si>
    <t>Muston</t>
  </si>
  <si>
    <t>Twin Shock C</t>
  </si>
  <si>
    <t>Honda TL 125</t>
  </si>
  <si>
    <t>Machinek</t>
  </si>
  <si>
    <t>Honda TLR 200</t>
  </si>
  <si>
    <t>Antony</t>
  </si>
  <si>
    <t>Billingham</t>
  </si>
  <si>
    <t>Yamaha TY</t>
  </si>
  <si>
    <t>Jarrett</t>
  </si>
  <si>
    <t>Honda TLR 250</t>
  </si>
  <si>
    <t>Steve</t>
  </si>
  <si>
    <t>Sell</t>
  </si>
  <si>
    <t>Ossa Mar 250</t>
  </si>
  <si>
    <t>Malcolm</t>
  </si>
  <si>
    <t>Peberdy</t>
  </si>
  <si>
    <t>Bultaco 250</t>
  </si>
  <si>
    <t>Wildsmith</t>
  </si>
  <si>
    <t>Hill</t>
  </si>
  <si>
    <t>Fantic 200</t>
  </si>
  <si>
    <t>Parker</t>
  </si>
  <si>
    <t>Twin Shock D</t>
  </si>
  <si>
    <t>Fantic 156</t>
  </si>
  <si>
    <t>Philip</t>
  </si>
  <si>
    <t>Jones</t>
  </si>
  <si>
    <t>Yamaha</t>
  </si>
  <si>
    <t>Vintage Motor Cycle Club Ltd</t>
  </si>
  <si>
    <t>Clelland</t>
  </si>
  <si>
    <t>Montesa 242</t>
  </si>
  <si>
    <t>Charlie</t>
  </si>
  <si>
    <t>Tindle</t>
  </si>
  <si>
    <t>Pre 65 B</t>
  </si>
  <si>
    <t>BSA B40</t>
  </si>
  <si>
    <t>Clarke</t>
  </si>
  <si>
    <t xml:space="preserve">Ariel   </t>
  </si>
  <si>
    <t>Hampton</t>
  </si>
  <si>
    <t>Pre 65 C</t>
  </si>
  <si>
    <t>BSA Bantam</t>
  </si>
  <si>
    <t>Tom</t>
  </si>
  <si>
    <t>Charman</t>
  </si>
  <si>
    <t>Triumph Tiger Cub</t>
  </si>
  <si>
    <t>Karen</t>
  </si>
  <si>
    <t>Pre 65 D</t>
  </si>
  <si>
    <t>George</t>
  </si>
  <si>
    <t>Greenland</t>
  </si>
  <si>
    <t>Ariel HT500</t>
  </si>
  <si>
    <t>Hartwell</t>
  </si>
  <si>
    <t>Francis Barnet Falcon</t>
  </si>
  <si>
    <t>Stephen</t>
  </si>
  <si>
    <t>Wagstaff</t>
  </si>
  <si>
    <t>Novice</t>
  </si>
  <si>
    <t>Sherco 125</t>
  </si>
  <si>
    <t>Newell</t>
  </si>
  <si>
    <t>Terance</t>
  </si>
  <si>
    <t>Ryalls</t>
  </si>
  <si>
    <t>Gas Gas TXT 125</t>
  </si>
  <si>
    <t>Chris</t>
  </si>
  <si>
    <t>Neville</t>
  </si>
  <si>
    <t>Sunbeam Motor Cycle Club Ltd</t>
  </si>
  <si>
    <t>Jez</t>
  </si>
  <si>
    <t>Lucas</t>
  </si>
  <si>
    <t>Gas Gas TXT 200</t>
  </si>
  <si>
    <t>Barry</t>
  </si>
  <si>
    <t>Evans</t>
  </si>
  <si>
    <t>Gas Gas TXT P200</t>
  </si>
  <si>
    <t>Lloyd</t>
  </si>
  <si>
    <t>Honda 4RT</t>
  </si>
  <si>
    <t>Karl</t>
  </si>
  <si>
    <t>Tilbury</t>
  </si>
  <si>
    <t>Ryder</t>
  </si>
  <si>
    <t>Layton</t>
  </si>
  <si>
    <t>Hillingdon &amp; Uxbridge MCC</t>
  </si>
  <si>
    <t>Ronnie</t>
  </si>
  <si>
    <t>Allen</t>
  </si>
  <si>
    <t>Montesa 315R</t>
  </si>
  <si>
    <t>Elliot Scott</t>
  </si>
  <si>
    <t>Youth B</t>
  </si>
  <si>
    <t>Beta Evo 80</t>
  </si>
  <si>
    <t>Youth C</t>
  </si>
  <si>
    <t>Scorpa 125</t>
  </si>
  <si>
    <t>Jack</t>
  </si>
  <si>
    <t>Holdsworth</t>
  </si>
  <si>
    <t>Youth D</t>
  </si>
  <si>
    <t>Beta 80</t>
  </si>
  <si>
    <t>UNCLASSIFIED</t>
  </si>
  <si>
    <t>Beta Evo 4T</t>
  </si>
  <si>
    <t>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</si>
</sst>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2ED9-DF1E-40FD-B3E4-8DD55E869B12}">
  <dimension ref="A1:Y125"/>
  <sheetViews>
    <sheetView tabSelected="1" topLeftCell="A52" workbookViewId="0">
      <selection activeCell="A5" sqref="A5:F5"/>
    </sheetView>
  </sheetViews>
  <sheetFormatPr defaultRowHeight="15.75" x14ac:dyDescent="0.25"/>
  <cols>
    <col min="1" max="1" width="9.5703125" style="1" customWidth="1"/>
    <col min="2" max="2" width="9.7109375" style="4" customWidth="1"/>
    <col min="3" max="3" width="13.85546875" style="4" customWidth="1"/>
    <col min="4" max="4" width="16.85546875" style="4" customWidth="1"/>
    <col min="5" max="5" width="21.7109375" style="4" customWidth="1"/>
    <col min="6" max="6" width="39" style="4" customWidth="1"/>
    <col min="7" max="25" width="6.7109375" style="1" customWidth="1"/>
  </cols>
  <sheetData>
    <row r="1" spans="1:25" x14ac:dyDescent="0.25">
      <c r="A1" s="7" t="s">
        <v>0</v>
      </c>
      <c r="B1" s="7"/>
      <c r="C1" s="7"/>
      <c r="D1" s="7"/>
      <c r="E1" s="7"/>
      <c r="F1" s="7"/>
    </row>
    <row r="2" spans="1:25" x14ac:dyDescent="0.25">
      <c r="A2" s="2"/>
      <c r="B2" s="3"/>
      <c r="C2" s="3"/>
      <c r="D2" s="3"/>
      <c r="E2" s="3"/>
      <c r="F2" s="3"/>
    </row>
    <row r="3" spans="1:25" x14ac:dyDescent="0.25">
      <c r="A3" s="7" t="s">
        <v>1</v>
      </c>
      <c r="B3" s="7"/>
      <c r="C3" s="7"/>
      <c r="D3" s="7"/>
      <c r="E3" s="7"/>
      <c r="F3" s="7"/>
    </row>
    <row r="4" spans="1:25" x14ac:dyDescent="0.25">
      <c r="A4" s="2"/>
      <c r="B4" s="3"/>
      <c r="C4" s="3"/>
      <c r="D4" s="3"/>
      <c r="E4" s="3"/>
      <c r="F4" s="3"/>
    </row>
    <row r="5" spans="1:25" x14ac:dyDescent="0.25">
      <c r="A5" s="7" t="s">
        <v>2</v>
      </c>
      <c r="B5" s="7"/>
      <c r="C5" s="7"/>
      <c r="D5" s="7"/>
      <c r="E5" s="7"/>
      <c r="F5" s="7"/>
    </row>
    <row r="7" spans="1:25" x14ac:dyDescent="0.25">
      <c r="A7" s="2" t="s">
        <v>3</v>
      </c>
      <c r="B7" s="7" t="s">
        <v>4</v>
      </c>
      <c r="C7" s="7"/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2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2" t="s">
        <v>21</v>
      </c>
      <c r="U7" s="2" t="s">
        <v>22</v>
      </c>
      <c r="V7" s="2" t="s">
        <v>23</v>
      </c>
      <c r="W7" s="2" t="s">
        <v>24</v>
      </c>
      <c r="X7" s="2" t="s">
        <v>25</v>
      </c>
      <c r="Y7" s="2" t="s">
        <v>26</v>
      </c>
    </row>
    <row r="8" spans="1:25" ht="20.100000000000001" customHeight="1" x14ac:dyDescent="0.25">
      <c r="A8" s="5" t="str">
        <f>("22")</f>
        <v>22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1</v>
      </c>
      <c r="G8" s="1">
        <v>0</v>
      </c>
      <c r="H8" s="1">
        <v>0</v>
      </c>
      <c r="I8" s="1">
        <v>5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0</v>
      </c>
      <c r="X8" s="1">
        <f>SUM(G8:W8)</f>
        <v>9</v>
      </c>
      <c r="Y8" s="1" t="s">
        <v>31</v>
      </c>
    </row>
    <row r="9" spans="1:25" ht="20.100000000000001" customHeight="1" x14ac:dyDescent="0.25">
      <c r="A9" s="5" t="str">
        <f>("67")</f>
        <v>67</v>
      </c>
      <c r="B9" s="6" t="s">
        <v>32</v>
      </c>
      <c r="C9" s="6" t="s">
        <v>33</v>
      </c>
      <c r="D9" s="6" t="s">
        <v>29</v>
      </c>
      <c r="E9" s="6" t="s">
        <v>34</v>
      </c>
      <c r="F9" s="6" t="s">
        <v>35</v>
      </c>
      <c r="G9" s="1">
        <v>0</v>
      </c>
      <c r="H9" s="1">
        <v>6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2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f>SUM(G9:W9)</f>
        <v>11</v>
      </c>
      <c r="Y9" s="1" t="s">
        <v>36</v>
      </c>
    </row>
    <row r="10" spans="1:25" ht="20.100000000000001" customHeight="1" x14ac:dyDescent="0.25">
      <c r="A10" s="5" t="str">
        <f>("226")</f>
        <v>226</v>
      </c>
      <c r="B10" s="6" t="s">
        <v>37</v>
      </c>
      <c r="C10" s="6" t="s">
        <v>38</v>
      </c>
      <c r="D10" s="6" t="s">
        <v>29</v>
      </c>
      <c r="E10" s="6" t="s">
        <v>39</v>
      </c>
      <c r="F10" s="6" t="s">
        <v>40</v>
      </c>
      <c r="G10" s="1">
        <v>1</v>
      </c>
      <c r="H10" s="1">
        <v>2</v>
      </c>
      <c r="I10" s="1">
        <v>5</v>
      </c>
      <c r="J10" s="1">
        <v>7</v>
      </c>
      <c r="K10" s="1">
        <v>4</v>
      </c>
      <c r="L10" s="1">
        <v>4</v>
      </c>
      <c r="M10" s="1">
        <v>3</v>
      </c>
      <c r="N10" s="1">
        <v>11</v>
      </c>
      <c r="O10" s="1">
        <v>7</v>
      </c>
      <c r="P10" s="1">
        <v>0</v>
      </c>
      <c r="Q10" s="1">
        <v>1</v>
      </c>
      <c r="R10" s="1">
        <v>2</v>
      </c>
      <c r="S10" s="1">
        <v>7</v>
      </c>
      <c r="T10" s="1">
        <v>2</v>
      </c>
      <c r="U10" s="1">
        <v>5</v>
      </c>
      <c r="V10" s="1">
        <v>4</v>
      </c>
      <c r="W10" s="1">
        <v>0</v>
      </c>
      <c r="X10" s="1">
        <f>SUM(G10:W10)</f>
        <v>65</v>
      </c>
      <c r="Y10" s="1" t="s">
        <v>41</v>
      </c>
    </row>
    <row r="11" spans="1:25" ht="20.100000000000001" customHeight="1" x14ac:dyDescent="0.25">
      <c r="A11" s="5" t="str">
        <f>("221")</f>
        <v>221</v>
      </c>
      <c r="B11" s="6" t="s">
        <v>42</v>
      </c>
      <c r="C11" s="6" t="s">
        <v>43</v>
      </c>
      <c r="D11" s="6" t="s">
        <v>29</v>
      </c>
      <c r="E11" s="6" t="s">
        <v>44</v>
      </c>
      <c r="F11" s="6" t="s">
        <v>35</v>
      </c>
      <c r="G11" s="1">
        <v>2</v>
      </c>
      <c r="H11" s="1">
        <v>2</v>
      </c>
      <c r="I11" s="1">
        <v>1</v>
      </c>
      <c r="J11" s="1">
        <v>4</v>
      </c>
      <c r="K11" s="1">
        <v>10</v>
      </c>
      <c r="L11" s="1">
        <v>3</v>
      </c>
      <c r="M11" s="1">
        <v>3</v>
      </c>
      <c r="N11" s="1">
        <v>7</v>
      </c>
      <c r="O11" s="1">
        <v>9</v>
      </c>
      <c r="P11" s="1">
        <v>3</v>
      </c>
      <c r="Q11" s="1">
        <v>0</v>
      </c>
      <c r="R11" s="1">
        <v>10</v>
      </c>
      <c r="S11" s="1">
        <v>10</v>
      </c>
      <c r="T11" s="1">
        <v>0</v>
      </c>
      <c r="U11" s="1">
        <v>3</v>
      </c>
      <c r="V11" s="1">
        <v>3</v>
      </c>
      <c r="W11" s="1">
        <v>1</v>
      </c>
      <c r="X11" s="1">
        <f>SUM(G11:W11)</f>
        <v>71</v>
      </c>
      <c r="Y11" s="1" t="s">
        <v>45</v>
      </c>
    </row>
    <row r="12" spans="1:25" ht="20.100000000000001" customHeight="1" x14ac:dyDescent="0.25">
      <c r="A12" s="5" t="str">
        <f>("146")</f>
        <v>146</v>
      </c>
      <c r="B12" s="6" t="s">
        <v>46</v>
      </c>
      <c r="C12" s="6" t="s">
        <v>47</v>
      </c>
      <c r="D12" s="6" t="s">
        <v>29</v>
      </c>
      <c r="E12" s="6" t="s">
        <v>48</v>
      </c>
      <c r="F12" s="6" t="s">
        <v>1</v>
      </c>
      <c r="G12" s="1" t="s">
        <v>49</v>
      </c>
      <c r="H12" s="1" t="s">
        <v>49</v>
      </c>
      <c r="I12" s="1" t="s">
        <v>49</v>
      </c>
      <c r="J12" s="1" t="s">
        <v>49</v>
      </c>
      <c r="K12" s="1" t="s">
        <v>49</v>
      </c>
      <c r="L12" s="1" t="s">
        <v>49</v>
      </c>
      <c r="M12" s="1" t="s">
        <v>49</v>
      </c>
      <c r="N12" s="1" t="s">
        <v>49</v>
      </c>
      <c r="O12" s="1" t="s">
        <v>49</v>
      </c>
      <c r="P12" s="1" t="s">
        <v>49</v>
      </c>
      <c r="Q12" s="1" t="s">
        <v>49</v>
      </c>
      <c r="R12" s="1" t="s">
        <v>49</v>
      </c>
      <c r="S12" s="1" t="s">
        <v>49</v>
      </c>
      <c r="T12" s="1" t="s">
        <v>49</v>
      </c>
      <c r="U12" s="1" t="s">
        <v>49</v>
      </c>
      <c r="V12" s="1" t="s">
        <v>49</v>
      </c>
      <c r="W12" s="1" t="s">
        <v>49</v>
      </c>
      <c r="X12" s="1" t="s">
        <v>49</v>
      </c>
      <c r="Y12" s="1" t="s">
        <v>49</v>
      </c>
    </row>
    <row r="13" spans="1:25" ht="20.100000000000001" customHeight="1" x14ac:dyDescent="0.25">
      <c r="A13" s="5" t="str">
        <f>("262")</f>
        <v>262</v>
      </c>
      <c r="B13" s="6" t="s">
        <v>50</v>
      </c>
      <c r="C13" s="6" t="s">
        <v>51</v>
      </c>
      <c r="D13" s="6" t="s">
        <v>29</v>
      </c>
      <c r="E13" s="6" t="s">
        <v>52</v>
      </c>
      <c r="F13" s="6" t="s">
        <v>35</v>
      </c>
      <c r="G13" s="1" t="s">
        <v>49</v>
      </c>
      <c r="H13" s="1" t="s">
        <v>49</v>
      </c>
      <c r="I13" s="1" t="s">
        <v>49</v>
      </c>
      <c r="J13" s="1" t="s">
        <v>49</v>
      </c>
      <c r="K13" s="1" t="s">
        <v>49</v>
      </c>
      <c r="L13" s="1" t="s">
        <v>49</v>
      </c>
      <c r="M13" s="1" t="s">
        <v>49</v>
      </c>
      <c r="N13" s="1" t="s">
        <v>49</v>
      </c>
      <c r="O13" s="1" t="s">
        <v>49</v>
      </c>
      <c r="P13" s="1" t="s">
        <v>49</v>
      </c>
      <c r="Q13" s="1" t="s">
        <v>49</v>
      </c>
      <c r="R13" s="1" t="s">
        <v>49</v>
      </c>
      <c r="S13" s="1" t="s">
        <v>49</v>
      </c>
      <c r="T13" s="1" t="s">
        <v>49</v>
      </c>
      <c r="U13" s="1" t="s">
        <v>49</v>
      </c>
      <c r="V13" s="1" t="s">
        <v>49</v>
      </c>
      <c r="W13" s="1" t="s">
        <v>49</v>
      </c>
      <c r="X13" s="1" t="s">
        <v>49</v>
      </c>
      <c r="Y13" s="1" t="s">
        <v>49</v>
      </c>
    </row>
    <row r="14" spans="1:25" ht="20.100000000000001" customHeight="1" x14ac:dyDescent="0.25">
      <c r="A14" s="5"/>
      <c r="B14" s="6"/>
      <c r="C14" s="6"/>
      <c r="D14" s="6"/>
      <c r="E14" s="6"/>
      <c r="F14" s="6"/>
    </row>
    <row r="15" spans="1:25" ht="20.100000000000001" customHeight="1" x14ac:dyDescent="0.25">
      <c r="A15" s="5" t="str">
        <f>("243")</f>
        <v>243</v>
      </c>
      <c r="B15" s="6" t="s">
        <v>53</v>
      </c>
      <c r="C15" s="6" t="s">
        <v>54</v>
      </c>
      <c r="D15" s="6" t="s">
        <v>55</v>
      </c>
      <c r="E15" s="6" t="s">
        <v>56</v>
      </c>
      <c r="F15" s="6" t="s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f t="shared" ref="X15:X22" si="0">SUM(G15:W15)</f>
        <v>1</v>
      </c>
      <c r="Y15" s="1" t="s">
        <v>31</v>
      </c>
    </row>
    <row r="16" spans="1:25" ht="20.100000000000001" customHeight="1" x14ac:dyDescent="0.25">
      <c r="A16" s="5" t="str">
        <f>("177")</f>
        <v>177</v>
      </c>
      <c r="B16" s="6" t="s">
        <v>57</v>
      </c>
      <c r="C16" s="6" t="s">
        <v>58</v>
      </c>
      <c r="D16" s="6" t="s">
        <v>55</v>
      </c>
      <c r="E16" s="6" t="s">
        <v>34</v>
      </c>
      <c r="F16" s="6" t="s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f t="shared" si="0"/>
        <v>2</v>
      </c>
      <c r="Y16" s="1" t="s">
        <v>36</v>
      </c>
    </row>
    <row r="17" spans="1:25" ht="20.100000000000001" customHeight="1" x14ac:dyDescent="0.25">
      <c r="A17" s="5" t="str">
        <f>("335")</f>
        <v>335</v>
      </c>
      <c r="B17" s="6" t="s">
        <v>59</v>
      </c>
      <c r="C17" s="6" t="s">
        <v>60</v>
      </c>
      <c r="D17" s="6" t="s">
        <v>55</v>
      </c>
      <c r="E17" s="6" t="s">
        <v>61</v>
      </c>
      <c r="F17" s="6" t="s">
        <v>40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</v>
      </c>
      <c r="T17" s="1">
        <v>0</v>
      </c>
      <c r="U17" s="1">
        <v>2</v>
      </c>
      <c r="V17" s="1">
        <v>0</v>
      </c>
      <c r="W17" s="1">
        <v>0</v>
      </c>
      <c r="X17" s="1">
        <f t="shared" si="0"/>
        <v>6</v>
      </c>
      <c r="Y17" s="1" t="s">
        <v>41</v>
      </c>
    </row>
    <row r="18" spans="1:25" ht="20.100000000000001" customHeight="1" x14ac:dyDescent="0.25">
      <c r="A18" s="5" t="str">
        <f>("218")</f>
        <v>218</v>
      </c>
      <c r="B18" s="6" t="s">
        <v>62</v>
      </c>
      <c r="C18" s="6" t="s">
        <v>63</v>
      </c>
      <c r="D18" s="6" t="s">
        <v>55</v>
      </c>
      <c r="E18" s="6" t="s">
        <v>64</v>
      </c>
      <c r="F18" s="6" t="s">
        <v>1</v>
      </c>
      <c r="G18" s="1">
        <v>0</v>
      </c>
      <c r="H18" s="1">
        <v>5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f t="shared" si="0"/>
        <v>7</v>
      </c>
      <c r="Y18" s="1" t="s">
        <v>45</v>
      </c>
    </row>
    <row r="19" spans="1:25" ht="20.100000000000001" customHeight="1" x14ac:dyDescent="0.25">
      <c r="A19" s="5" t="str">
        <f>("293")</f>
        <v>293</v>
      </c>
      <c r="B19" s="6" t="s">
        <v>73</v>
      </c>
      <c r="C19" s="6" t="s">
        <v>74</v>
      </c>
      <c r="D19" s="6" t="s">
        <v>55</v>
      </c>
      <c r="E19" s="6" t="s">
        <v>34</v>
      </c>
      <c r="F19" s="6" t="s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</v>
      </c>
      <c r="T19" s="1">
        <v>0</v>
      </c>
      <c r="U19" s="1">
        <v>5</v>
      </c>
      <c r="V19" s="1">
        <v>0</v>
      </c>
      <c r="W19" s="1">
        <v>0</v>
      </c>
      <c r="X19" s="1">
        <f t="shared" si="0"/>
        <v>8</v>
      </c>
      <c r="Y19" s="1" t="s">
        <v>68</v>
      </c>
    </row>
    <row r="20" spans="1:25" ht="20.100000000000001" customHeight="1" x14ac:dyDescent="0.25">
      <c r="A20" s="5">
        <v>206</v>
      </c>
      <c r="B20" s="6" t="s">
        <v>65</v>
      </c>
      <c r="C20" s="6" t="s">
        <v>66</v>
      </c>
      <c r="D20" s="6" t="s">
        <v>55</v>
      </c>
      <c r="E20" s="6" t="s">
        <v>34</v>
      </c>
      <c r="F20" s="6" t="s">
        <v>67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</v>
      </c>
      <c r="P20" s="1">
        <v>0</v>
      </c>
      <c r="Q20" s="1">
        <v>0</v>
      </c>
      <c r="R20" s="1">
        <v>0</v>
      </c>
      <c r="S20" s="1">
        <v>4</v>
      </c>
      <c r="T20" s="1">
        <v>0</v>
      </c>
      <c r="U20" s="1">
        <v>5</v>
      </c>
      <c r="V20" s="1">
        <v>0</v>
      </c>
      <c r="W20" s="1">
        <v>0</v>
      </c>
      <c r="X20" s="1">
        <f t="shared" si="0"/>
        <v>10</v>
      </c>
      <c r="Y20" s="1" t="s">
        <v>72</v>
      </c>
    </row>
    <row r="21" spans="1:25" ht="20.100000000000001" customHeight="1" x14ac:dyDescent="0.25">
      <c r="A21" s="5" t="str">
        <f>("190")</f>
        <v>190</v>
      </c>
      <c r="B21" s="6" t="s">
        <v>69</v>
      </c>
      <c r="C21" s="6" t="s">
        <v>70</v>
      </c>
      <c r="D21" s="6" t="s">
        <v>55</v>
      </c>
      <c r="E21" s="6" t="s">
        <v>71</v>
      </c>
      <c r="F21" s="6" t="s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5</v>
      </c>
      <c r="R21" s="1">
        <v>0</v>
      </c>
      <c r="S21" s="1">
        <v>1</v>
      </c>
      <c r="T21" s="1">
        <v>0</v>
      </c>
      <c r="U21" s="1">
        <v>5</v>
      </c>
      <c r="V21" s="1">
        <v>0</v>
      </c>
      <c r="W21" s="1">
        <v>1</v>
      </c>
      <c r="X21" s="1">
        <f t="shared" si="0"/>
        <v>12</v>
      </c>
      <c r="Y21" s="1" t="s">
        <v>75</v>
      </c>
    </row>
    <row r="22" spans="1:25" ht="20.100000000000001" customHeight="1" x14ac:dyDescent="0.25">
      <c r="A22" s="5" t="str">
        <f>("188")</f>
        <v>188</v>
      </c>
      <c r="B22" s="6" t="s">
        <v>76</v>
      </c>
      <c r="C22" s="6" t="s">
        <v>77</v>
      </c>
      <c r="D22" s="6" t="s">
        <v>55</v>
      </c>
      <c r="E22" s="6" t="s">
        <v>78</v>
      </c>
      <c r="F22" s="6" t="s">
        <v>1</v>
      </c>
      <c r="G22" s="1">
        <v>2</v>
      </c>
      <c r="H22" s="1">
        <v>4</v>
      </c>
      <c r="I22" s="1">
        <v>2</v>
      </c>
      <c r="J22" s="1">
        <v>4</v>
      </c>
      <c r="K22" s="1">
        <v>3</v>
      </c>
      <c r="L22" s="1">
        <v>4</v>
      </c>
      <c r="M22" s="1">
        <v>1</v>
      </c>
      <c r="N22" s="1">
        <v>0</v>
      </c>
      <c r="O22" s="1">
        <v>6</v>
      </c>
      <c r="P22" s="1">
        <v>6</v>
      </c>
      <c r="Q22" s="1">
        <v>5</v>
      </c>
      <c r="R22" s="1">
        <v>2</v>
      </c>
      <c r="S22" s="1">
        <v>2</v>
      </c>
      <c r="T22" s="1">
        <v>3</v>
      </c>
      <c r="U22" s="1">
        <v>3</v>
      </c>
      <c r="V22" s="1">
        <v>0</v>
      </c>
      <c r="W22" s="1">
        <v>1</v>
      </c>
      <c r="X22" s="1">
        <f t="shared" si="0"/>
        <v>48</v>
      </c>
      <c r="Y22" s="1" t="s">
        <v>79</v>
      </c>
    </row>
    <row r="23" spans="1:25" ht="20.100000000000001" customHeight="1" x14ac:dyDescent="0.25">
      <c r="A23" s="5" t="str">
        <f>("339")</f>
        <v>339</v>
      </c>
      <c r="B23" s="6" t="s">
        <v>80</v>
      </c>
      <c r="C23" s="6" t="s">
        <v>81</v>
      </c>
      <c r="D23" s="6" t="s">
        <v>55</v>
      </c>
      <c r="E23" s="6" t="s">
        <v>34</v>
      </c>
      <c r="F23" s="6" t="s">
        <v>82</v>
      </c>
      <c r="G23" s="1" t="s">
        <v>49</v>
      </c>
      <c r="H23" s="1" t="s">
        <v>49</v>
      </c>
      <c r="I23" s="1" t="s">
        <v>49</v>
      </c>
      <c r="J23" s="1" t="s">
        <v>49</v>
      </c>
      <c r="K23" s="1" t="s">
        <v>49</v>
      </c>
      <c r="L23" s="1" t="s">
        <v>49</v>
      </c>
      <c r="M23" s="1" t="s">
        <v>49</v>
      </c>
      <c r="N23" s="1" t="s">
        <v>49</v>
      </c>
      <c r="O23" s="1" t="s">
        <v>49</v>
      </c>
      <c r="P23" s="1" t="s">
        <v>49</v>
      </c>
      <c r="Q23" s="1" t="s">
        <v>49</v>
      </c>
      <c r="R23" s="1" t="s">
        <v>49</v>
      </c>
      <c r="S23" s="1" t="s">
        <v>49</v>
      </c>
      <c r="T23" s="1" t="s">
        <v>49</v>
      </c>
      <c r="U23" s="1" t="s">
        <v>49</v>
      </c>
      <c r="V23" s="1" t="s">
        <v>49</v>
      </c>
      <c r="W23" s="1" t="s">
        <v>49</v>
      </c>
      <c r="X23" s="1" t="s">
        <v>49</v>
      </c>
      <c r="Y23" s="1" t="s">
        <v>49</v>
      </c>
    </row>
    <row r="24" spans="1:25" ht="20.100000000000001" customHeight="1" x14ac:dyDescent="0.25">
      <c r="A24" s="5" t="str">
        <f>("343")</f>
        <v>343</v>
      </c>
      <c r="B24" s="6" t="s">
        <v>83</v>
      </c>
      <c r="C24" s="6" t="s">
        <v>84</v>
      </c>
      <c r="D24" s="6" t="s">
        <v>55</v>
      </c>
      <c r="E24" s="6" t="s">
        <v>85</v>
      </c>
      <c r="F24" s="6" t="s">
        <v>86</v>
      </c>
      <c r="G24" s="1" t="s">
        <v>49</v>
      </c>
      <c r="H24" s="1" t="s">
        <v>49</v>
      </c>
      <c r="I24" s="1" t="s">
        <v>49</v>
      </c>
      <c r="J24" s="1" t="s">
        <v>49</v>
      </c>
      <c r="K24" s="1" t="s">
        <v>49</v>
      </c>
      <c r="L24" s="1" t="s">
        <v>49</v>
      </c>
      <c r="M24" s="1" t="s">
        <v>49</v>
      </c>
      <c r="N24" s="1" t="s">
        <v>49</v>
      </c>
      <c r="O24" s="1" t="s">
        <v>49</v>
      </c>
      <c r="P24" s="1" t="s">
        <v>49</v>
      </c>
      <c r="Q24" s="1" t="s">
        <v>49</v>
      </c>
      <c r="R24" s="1" t="s">
        <v>49</v>
      </c>
      <c r="S24" s="1" t="s">
        <v>49</v>
      </c>
      <c r="T24" s="1" t="s">
        <v>49</v>
      </c>
      <c r="U24" s="1" t="s">
        <v>49</v>
      </c>
      <c r="V24" s="1" t="s">
        <v>49</v>
      </c>
      <c r="W24" s="1" t="s">
        <v>49</v>
      </c>
      <c r="X24" s="1" t="s">
        <v>49</v>
      </c>
      <c r="Y24" s="1" t="s">
        <v>49</v>
      </c>
    </row>
    <row r="25" spans="1:25" ht="20.100000000000001" customHeight="1" x14ac:dyDescent="0.25">
      <c r="A25" s="5" t="str">
        <f>("366")</f>
        <v>366</v>
      </c>
      <c r="B25" s="6" t="s">
        <v>87</v>
      </c>
      <c r="C25" s="6" t="s">
        <v>88</v>
      </c>
      <c r="D25" s="6" t="s">
        <v>55</v>
      </c>
      <c r="E25" s="6" t="s">
        <v>89</v>
      </c>
      <c r="F25" s="6" t="s">
        <v>82</v>
      </c>
      <c r="G25" s="1" t="s">
        <v>49</v>
      </c>
      <c r="H25" s="1" t="s">
        <v>49</v>
      </c>
      <c r="I25" s="1" t="s">
        <v>49</v>
      </c>
      <c r="J25" s="1" t="s">
        <v>49</v>
      </c>
      <c r="K25" s="1" t="s">
        <v>49</v>
      </c>
      <c r="L25" s="1" t="s">
        <v>49</v>
      </c>
      <c r="M25" s="1" t="s">
        <v>49</v>
      </c>
      <c r="N25" s="1" t="s">
        <v>49</v>
      </c>
      <c r="O25" s="1" t="s">
        <v>49</v>
      </c>
      <c r="P25" s="1" t="s">
        <v>49</v>
      </c>
      <c r="Q25" s="1" t="s">
        <v>49</v>
      </c>
      <c r="R25" s="1" t="s">
        <v>49</v>
      </c>
      <c r="S25" s="1" t="s">
        <v>49</v>
      </c>
      <c r="T25" s="1" t="s">
        <v>49</v>
      </c>
      <c r="U25" s="1" t="s">
        <v>49</v>
      </c>
      <c r="V25" s="1" t="s">
        <v>49</v>
      </c>
      <c r="W25" s="1" t="s">
        <v>49</v>
      </c>
      <c r="X25" s="1" t="s">
        <v>49</v>
      </c>
      <c r="Y25" s="1" t="s">
        <v>49</v>
      </c>
    </row>
    <row r="26" spans="1:25" ht="20.100000000000001" customHeight="1" x14ac:dyDescent="0.25">
      <c r="A26" s="5" t="str">
        <f>("367")</f>
        <v>367</v>
      </c>
      <c r="B26" s="6" t="s">
        <v>90</v>
      </c>
      <c r="C26" s="6" t="s">
        <v>91</v>
      </c>
      <c r="D26" s="6" t="s">
        <v>55</v>
      </c>
      <c r="E26" s="6" t="s">
        <v>34</v>
      </c>
      <c r="F26" s="6" t="s">
        <v>92</v>
      </c>
      <c r="G26" s="1" t="s">
        <v>49</v>
      </c>
      <c r="H26" s="1" t="s">
        <v>49</v>
      </c>
      <c r="I26" s="1" t="s">
        <v>49</v>
      </c>
      <c r="J26" s="1" t="s">
        <v>49</v>
      </c>
      <c r="K26" s="1" t="s">
        <v>49</v>
      </c>
      <c r="L26" s="1" t="s">
        <v>49</v>
      </c>
      <c r="M26" s="1" t="s">
        <v>49</v>
      </c>
      <c r="N26" s="1" t="s">
        <v>49</v>
      </c>
      <c r="O26" s="1" t="s">
        <v>49</v>
      </c>
      <c r="P26" s="1" t="s">
        <v>49</v>
      </c>
      <c r="Q26" s="1" t="s">
        <v>49</v>
      </c>
      <c r="R26" s="1" t="s">
        <v>49</v>
      </c>
      <c r="S26" s="1" t="s">
        <v>49</v>
      </c>
      <c r="T26" s="1" t="s">
        <v>49</v>
      </c>
      <c r="U26" s="1" t="s">
        <v>49</v>
      </c>
      <c r="V26" s="1" t="s">
        <v>49</v>
      </c>
      <c r="W26" s="1" t="s">
        <v>49</v>
      </c>
      <c r="X26" s="1" t="s">
        <v>49</v>
      </c>
      <c r="Y26" s="1" t="s">
        <v>49</v>
      </c>
    </row>
    <row r="27" spans="1:25" ht="20.100000000000001" customHeight="1" x14ac:dyDescent="0.25">
      <c r="A27" s="5"/>
      <c r="B27" s="6"/>
      <c r="C27" s="6"/>
      <c r="D27" s="6"/>
      <c r="E27" s="6"/>
      <c r="F27" s="6"/>
    </row>
    <row r="28" spans="1:25" ht="20.100000000000001" customHeight="1" x14ac:dyDescent="0.25">
      <c r="A28" s="5" t="str">
        <f>("286")</f>
        <v>286</v>
      </c>
      <c r="B28" s="6" t="s">
        <v>80</v>
      </c>
      <c r="C28" s="6" t="s">
        <v>93</v>
      </c>
      <c r="D28" s="6" t="s">
        <v>94</v>
      </c>
      <c r="E28" s="6" t="s">
        <v>95</v>
      </c>
      <c r="F28" s="6" t="s">
        <v>67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5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f t="shared" ref="X28:X46" si="1">SUM(G28:W28)</f>
        <v>6</v>
      </c>
      <c r="Y28" s="1" t="s">
        <v>31</v>
      </c>
    </row>
    <row r="29" spans="1:25" ht="20.100000000000001" customHeight="1" x14ac:dyDescent="0.25">
      <c r="A29" s="5" t="str">
        <f>("225")</f>
        <v>225</v>
      </c>
      <c r="B29" s="6" t="s">
        <v>96</v>
      </c>
      <c r="C29" s="6" t="s">
        <v>97</v>
      </c>
      <c r="D29" s="6" t="s">
        <v>94</v>
      </c>
      <c r="E29" s="6" t="s">
        <v>98</v>
      </c>
      <c r="F29" s="6" t="s">
        <v>40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0</v>
      </c>
      <c r="S29" s="1">
        <v>2</v>
      </c>
      <c r="T29" s="1">
        <v>0</v>
      </c>
      <c r="U29" s="1">
        <v>3</v>
      </c>
      <c r="V29" s="1">
        <v>0</v>
      </c>
      <c r="W29" s="1">
        <v>0</v>
      </c>
      <c r="X29" s="1">
        <f t="shared" si="1"/>
        <v>8</v>
      </c>
      <c r="Y29" s="1" t="s">
        <v>36</v>
      </c>
    </row>
    <row r="30" spans="1:25" ht="20.100000000000001" customHeight="1" x14ac:dyDescent="0.25">
      <c r="A30" s="5" t="str">
        <f>("285")</f>
        <v>285</v>
      </c>
      <c r="B30" s="6" t="s">
        <v>99</v>
      </c>
      <c r="C30" s="6" t="s">
        <v>93</v>
      </c>
      <c r="D30" s="6" t="s">
        <v>94</v>
      </c>
      <c r="E30" s="6" t="s">
        <v>100</v>
      </c>
      <c r="F30" s="6" t="s">
        <v>101</v>
      </c>
      <c r="G30" s="1">
        <v>0</v>
      </c>
      <c r="H30" s="1">
        <v>0</v>
      </c>
      <c r="I30" s="1">
        <v>1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2</v>
      </c>
      <c r="R30" s="1">
        <v>0</v>
      </c>
      <c r="S30" s="1">
        <v>2</v>
      </c>
      <c r="T30" s="1">
        <v>0</v>
      </c>
      <c r="U30" s="1">
        <v>2</v>
      </c>
      <c r="V30" s="1">
        <v>0</v>
      </c>
      <c r="W30" s="1">
        <v>0</v>
      </c>
      <c r="X30" s="1">
        <f t="shared" si="1"/>
        <v>9</v>
      </c>
      <c r="Y30" s="1" t="s">
        <v>41</v>
      </c>
    </row>
    <row r="31" spans="1:25" ht="20.100000000000001" customHeight="1" x14ac:dyDescent="0.25">
      <c r="A31" s="5" t="str">
        <f>("232")</f>
        <v>232</v>
      </c>
      <c r="B31" s="6" t="s">
        <v>57</v>
      </c>
      <c r="C31" s="6" t="s">
        <v>102</v>
      </c>
      <c r="D31" s="6" t="s">
        <v>94</v>
      </c>
      <c r="E31" s="6" t="s">
        <v>103</v>
      </c>
      <c r="F31" s="6" t="s">
        <v>67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7</v>
      </c>
      <c r="T31" s="1">
        <v>1</v>
      </c>
      <c r="U31" s="1">
        <v>2</v>
      </c>
      <c r="V31" s="1">
        <v>0</v>
      </c>
      <c r="W31" s="1">
        <v>1</v>
      </c>
      <c r="X31" s="1">
        <f t="shared" si="1"/>
        <v>18</v>
      </c>
      <c r="Y31" s="1" t="s">
        <v>45</v>
      </c>
    </row>
    <row r="32" spans="1:25" ht="20.100000000000001" customHeight="1" x14ac:dyDescent="0.25">
      <c r="A32" s="5" t="str">
        <f>("252")</f>
        <v>252</v>
      </c>
      <c r="B32" s="6" t="s">
        <v>104</v>
      </c>
      <c r="C32" s="6" t="s">
        <v>51</v>
      </c>
      <c r="D32" s="6" t="s">
        <v>94</v>
      </c>
      <c r="E32" s="6" t="s">
        <v>44</v>
      </c>
      <c r="F32" s="6" t="s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2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6</v>
      </c>
      <c r="T32" s="1">
        <v>0</v>
      </c>
      <c r="U32" s="1">
        <v>5</v>
      </c>
      <c r="V32" s="1">
        <v>5</v>
      </c>
      <c r="W32" s="1">
        <v>0</v>
      </c>
      <c r="X32" s="1">
        <f t="shared" si="1"/>
        <v>19</v>
      </c>
      <c r="Y32" s="1" t="s">
        <v>68</v>
      </c>
    </row>
    <row r="33" spans="1:25" ht="20.100000000000001" customHeight="1" x14ac:dyDescent="0.25">
      <c r="A33" s="5" t="str">
        <f>("129")</f>
        <v>129</v>
      </c>
      <c r="B33" s="6" t="s">
        <v>53</v>
      </c>
      <c r="C33" s="6" t="s">
        <v>105</v>
      </c>
      <c r="D33" s="6" t="s">
        <v>94</v>
      </c>
      <c r="E33" s="6" t="s">
        <v>106</v>
      </c>
      <c r="F33" s="6" t="s">
        <v>1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5</v>
      </c>
      <c r="R33" s="1">
        <v>1</v>
      </c>
      <c r="S33" s="1">
        <v>3</v>
      </c>
      <c r="T33" s="1">
        <v>0</v>
      </c>
      <c r="U33" s="1">
        <v>9</v>
      </c>
      <c r="V33" s="1">
        <v>0</v>
      </c>
      <c r="W33" s="1">
        <v>2</v>
      </c>
      <c r="X33" s="1">
        <f t="shared" si="1"/>
        <v>22</v>
      </c>
      <c r="Y33" s="1" t="s">
        <v>72</v>
      </c>
    </row>
    <row r="34" spans="1:25" ht="20.100000000000001" customHeight="1" x14ac:dyDescent="0.25">
      <c r="A34" s="5" t="str">
        <f>("251")</f>
        <v>251</v>
      </c>
      <c r="B34" s="6" t="s">
        <v>107</v>
      </c>
      <c r="C34" s="6" t="s">
        <v>51</v>
      </c>
      <c r="D34" s="6" t="s">
        <v>94</v>
      </c>
      <c r="E34" s="6" t="s">
        <v>108</v>
      </c>
      <c r="F34" s="6" t="s">
        <v>1</v>
      </c>
      <c r="G34" s="1">
        <v>0</v>
      </c>
      <c r="H34" s="1">
        <v>1</v>
      </c>
      <c r="I34" s="1">
        <v>1</v>
      </c>
      <c r="J34" s="1">
        <v>1</v>
      </c>
      <c r="K34" s="1">
        <v>0</v>
      </c>
      <c r="L34" s="1">
        <v>5</v>
      </c>
      <c r="M34" s="1">
        <v>0</v>
      </c>
      <c r="N34" s="1">
        <v>0</v>
      </c>
      <c r="O34" s="1">
        <v>0</v>
      </c>
      <c r="P34" s="1">
        <v>3</v>
      </c>
      <c r="Q34" s="1">
        <v>2</v>
      </c>
      <c r="R34" s="1">
        <v>1</v>
      </c>
      <c r="S34" s="1">
        <v>5</v>
      </c>
      <c r="T34" s="1">
        <v>2</v>
      </c>
      <c r="U34" s="1">
        <v>1</v>
      </c>
      <c r="V34" s="1">
        <v>3</v>
      </c>
      <c r="W34" s="1">
        <v>0</v>
      </c>
      <c r="X34" s="1">
        <f t="shared" si="1"/>
        <v>25</v>
      </c>
      <c r="Y34" s="1" t="s">
        <v>75</v>
      </c>
    </row>
    <row r="35" spans="1:25" ht="20.100000000000001" customHeight="1" x14ac:dyDescent="0.25">
      <c r="A35" s="5" t="str">
        <f>("220")</f>
        <v>220</v>
      </c>
      <c r="B35" s="6" t="s">
        <v>53</v>
      </c>
      <c r="C35" s="6" t="s">
        <v>109</v>
      </c>
      <c r="D35" s="6" t="s">
        <v>94</v>
      </c>
      <c r="E35" s="6" t="s">
        <v>39</v>
      </c>
      <c r="F35" s="6" t="s">
        <v>1</v>
      </c>
      <c r="G35" s="1">
        <v>0</v>
      </c>
      <c r="H35" s="1">
        <v>2</v>
      </c>
      <c r="I35" s="1">
        <v>0</v>
      </c>
      <c r="J35" s="1">
        <v>0</v>
      </c>
      <c r="K35" s="1">
        <v>0</v>
      </c>
      <c r="L35" s="1">
        <v>6</v>
      </c>
      <c r="M35" s="1">
        <v>0</v>
      </c>
      <c r="N35" s="1">
        <v>0</v>
      </c>
      <c r="O35" s="1">
        <v>4</v>
      </c>
      <c r="P35" s="1">
        <v>0</v>
      </c>
      <c r="Q35" s="1">
        <v>0</v>
      </c>
      <c r="R35" s="1">
        <v>0</v>
      </c>
      <c r="S35" s="1">
        <v>5</v>
      </c>
      <c r="T35" s="1">
        <v>0</v>
      </c>
      <c r="U35" s="1">
        <v>9</v>
      </c>
      <c r="V35" s="1">
        <v>0</v>
      </c>
      <c r="W35" s="1">
        <v>0</v>
      </c>
      <c r="X35" s="1">
        <f t="shared" si="1"/>
        <v>26</v>
      </c>
      <c r="Y35" s="1" t="s">
        <v>79</v>
      </c>
    </row>
    <row r="36" spans="1:25" ht="20.100000000000001" customHeight="1" x14ac:dyDescent="0.25">
      <c r="A36" s="5" t="str">
        <f>("150")</f>
        <v>150</v>
      </c>
      <c r="B36" s="6" t="s">
        <v>96</v>
      </c>
      <c r="C36" s="6" t="s">
        <v>110</v>
      </c>
      <c r="D36" s="6" t="s">
        <v>94</v>
      </c>
      <c r="E36" s="6" t="s">
        <v>108</v>
      </c>
      <c r="F36" s="6" t="s">
        <v>1</v>
      </c>
      <c r="G36" s="1">
        <v>0</v>
      </c>
      <c r="H36" s="1">
        <v>0</v>
      </c>
      <c r="I36" s="1">
        <v>0</v>
      </c>
      <c r="J36" s="1">
        <v>0</v>
      </c>
      <c r="K36" s="1">
        <v>1</v>
      </c>
      <c r="L36" s="1">
        <v>6</v>
      </c>
      <c r="M36" s="1">
        <v>0</v>
      </c>
      <c r="N36" s="1">
        <v>0</v>
      </c>
      <c r="O36" s="1">
        <v>0</v>
      </c>
      <c r="P36" s="1">
        <v>5</v>
      </c>
      <c r="Q36" s="1">
        <v>0</v>
      </c>
      <c r="R36" s="1">
        <v>0</v>
      </c>
      <c r="S36" s="1">
        <v>8</v>
      </c>
      <c r="T36" s="1">
        <v>1</v>
      </c>
      <c r="U36" s="1">
        <v>4</v>
      </c>
      <c r="V36" s="1">
        <v>1</v>
      </c>
      <c r="W36" s="1">
        <v>1</v>
      </c>
      <c r="X36" s="1">
        <f t="shared" si="1"/>
        <v>27</v>
      </c>
      <c r="Y36" s="1" t="s">
        <v>111</v>
      </c>
    </row>
    <row r="37" spans="1:25" ht="20.100000000000001" customHeight="1" x14ac:dyDescent="0.25">
      <c r="A37" s="5">
        <v>353</v>
      </c>
      <c r="B37" s="6" t="s">
        <v>112</v>
      </c>
      <c r="C37" s="6" t="s">
        <v>113</v>
      </c>
      <c r="D37" s="6" t="s">
        <v>94</v>
      </c>
      <c r="E37" s="6" t="s">
        <v>114</v>
      </c>
      <c r="F37" s="6" t="s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4</v>
      </c>
      <c r="M37" s="1">
        <v>1</v>
      </c>
      <c r="N37" s="1">
        <v>0</v>
      </c>
      <c r="O37" s="1">
        <v>5</v>
      </c>
      <c r="P37" s="1">
        <v>0</v>
      </c>
      <c r="Q37" s="1">
        <v>0</v>
      </c>
      <c r="R37" s="1">
        <v>1</v>
      </c>
      <c r="S37" s="1">
        <v>9</v>
      </c>
      <c r="T37" s="1">
        <v>1</v>
      </c>
      <c r="U37" s="1">
        <v>7</v>
      </c>
      <c r="V37" s="1">
        <v>0</v>
      </c>
      <c r="W37" s="1">
        <v>0</v>
      </c>
      <c r="X37" s="1">
        <f t="shared" si="1"/>
        <v>28</v>
      </c>
      <c r="Y37" s="1" t="s">
        <v>115</v>
      </c>
    </row>
    <row r="38" spans="1:25" ht="20.100000000000001" customHeight="1" x14ac:dyDescent="0.25">
      <c r="A38" s="5" t="str">
        <f>("362")</f>
        <v>362</v>
      </c>
      <c r="B38" s="6" t="s">
        <v>116</v>
      </c>
      <c r="C38" s="6" t="s">
        <v>117</v>
      </c>
      <c r="D38" s="6" t="s">
        <v>94</v>
      </c>
      <c r="E38" s="6" t="s">
        <v>118</v>
      </c>
      <c r="F38" s="6" t="s">
        <v>35</v>
      </c>
      <c r="G38" s="1">
        <v>0</v>
      </c>
      <c r="H38" s="1">
        <v>4</v>
      </c>
      <c r="I38" s="1">
        <v>4</v>
      </c>
      <c r="J38" s="1">
        <v>0</v>
      </c>
      <c r="K38" s="1">
        <v>0</v>
      </c>
      <c r="L38" s="1">
        <v>8</v>
      </c>
      <c r="M38" s="1"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3</v>
      </c>
      <c r="T38" s="1">
        <v>0</v>
      </c>
      <c r="U38" s="1">
        <v>7</v>
      </c>
      <c r="V38" s="1">
        <v>1</v>
      </c>
      <c r="W38" s="1">
        <v>2</v>
      </c>
      <c r="X38" s="1">
        <f t="shared" si="1"/>
        <v>30</v>
      </c>
      <c r="Y38" s="1" t="s">
        <v>119</v>
      </c>
    </row>
    <row r="39" spans="1:25" ht="20.100000000000001" customHeight="1" x14ac:dyDescent="0.25">
      <c r="A39" s="5" t="str">
        <f>("109")</f>
        <v>109</v>
      </c>
      <c r="B39" s="6" t="s">
        <v>83</v>
      </c>
      <c r="C39" s="6" t="s">
        <v>120</v>
      </c>
      <c r="D39" s="6" t="s">
        <v>94</v>
      </c>
      <c r="E39" s="6" t="s">
        <v>121</v>
      </c>
      <c r="F39" s="6" t="s">
        <v>122</v>
      </c>
      <c r="G39" s="1">
        <v>0</v>
      </c>
      <c r="H39" s="1">
        <v>4</v>
      </c>
      <c r="I39" s="1">
        <v>1</v>
      </c>
      <c r="J39" s="1">
        <v>1</v>
      </c>
      <c r="K39" s="1">
        <v>2</v>
      </c>
      <c r="L39" s="1">
        <v>4</v>
      </c>
      <c r="M39" s="1">
        <v>0</v>
      </c>
      <c r="N39" s="1">
        <v>5</v>
      </c>
      <c r="O39" s="1">
        <v>2</v>
      </c>
      <c r="P39" s="1">
        <v>0</v>
      </c>
      <c r="Q39" s="1">
        <v>3</v>
      </c>
      <c r="R39" s="1">
        <v>0</v>
      </c>
      <c r="S39" s="1">
        <v>5</v>
      </c>
      <c r="T39" s="1">
        <v>0</v>
      </c>
      <c r="U39" s="1">
        <v>3</v>
      </c>
      <c r="V39" s="1">
        <v>1</v>
      </c>
      <c r="W39" s="1">
        <v>0</v>
      </c>
      <c r="X39" s="1">
        <f t="shared" si="1"/>
        <v>31</v>
      </c>
      <c r="Y39" s="1" t="s">
        <v>123</v>
      </c>
    </row>
    <row r="40" spans="1:25" ht="20.100000000000001" customHeight="1" x14ac:dyDescent="0.25">
      <c r="A40" s="5" t="str">
        <f>("9")</f>
        <v>9</v>
      </c>
      <c r="B40" s="6" t="s">
        <v>112</v>
      </c>
      <c r="C40" s="6" t="s">
        <v>124</v>
      </c>
      <c r="D40" s="6" t="s">
        <v>94</v>
      </c>
      <c r="E40" s="6" t="s">
        <v>78</v>
      </c>
      <c r="F40" s="6" t="s">
        <v>1</v>
      </c>
      <c r="G40" s="1">
        <v>1</v>
      </c>
      <c r="H40" s="1">
        <v>1</v>
      </c>
      <c r="I40" s="1">
        <v>7</v>
      </c>
      <c r="J40" s="1">
        <v>0</v>
      </c>
      <c r="K40" s="1">
        <v>1</v>
      </c>
      <c r="L40" s="1">
        <v>8</v>
      </c>
      <c r="M40" s="1">
        <v>0</v>
      </c>
      <c r="N40" s="1">
        <v>0</v>
      </c>
      <c r="O40" s="1">
        <v>0</v>
      </c>
      <c r="P40" s="1">
        <v>0</v>
      </c>
      <c r="Q40" s="1">
        <v>3</v>
      </c>
      <c r="R40" s="1">
        <v>3</v>
      </c>
      <c r="S40" s="1">
        <v>7</v>
      </c>
      <c r="T40" s="1">
        <v>2</v>
      </c>
      <c r="U40" s="1">
        <v>6</v>
      </c>
      <c r="V40" s="1">
        <v>0</v>
      </c>
      <c r="W40" s="1">
        <v>0</v>
      </c>
      <c r="X40" s="1">
        <f t="shared" si="1"/>
        <v>39</v>
      </c>
      <c r="Y40" s="1" t="s">
        <v>125</v>
      </c>
    </row>
    <row r="41" spans="1:25" ht="20.100000000000001" customHeight="1" x14ac:dyDescent="0.25">
      <c r="A41" s="5" t="str">
        <f>("83")</f>
        <v>83</v>
      </c>
      <c r="B41" s="6" t="s">
        <v>126</v>
      </c>
      <c r="C41" s="6" t="s">
        <v>127</v>
      </c>
      <c r="D41" s="6" t="s">
        <v>94</v>
      </c>
      <c r="E41" s="6" t="s">
        <v>78</v>
      </c>
      <c r="F41" s="6" t="s">
        <v>122</v>
      </c>
      <c r="G41" s="1">
        <v>0</v>
      </c>
      <c r="H41" s="1">
        <v>3</v>
      </c>
      <c r="I41" s="1">
        <v>3</v>
      </c>
      <c r="J41" s="1">
        <v>0</v>
      </c>
      <c r="K41" s="1">
        <v>0</v>
      </c>
      <c r="L41" s="1">
        <v>6</v>
      </c>
      <c r="M41" s="1">
        <v>0</v>
      </c>
      <c r="N41" s="1">
        <v>0</v>
      </c>
      <c r="O41" s="1">
        <v>3</v>
      </c>
      <c r="P41" s="1">
        <v>3</v>
      </c>
      <c r="Q41" s="1">
        <v>0</v>
      </c>
      <c r="R41" s="1">
        <v>3</v>
      </c>
      <c r="S41" s="1">
        <v>6</v>
      </c>
      <c r="T41" s="1">
        <v>6</v>
      </c>
      <c r="U41" s="1">
        <v>9</v>
      </c>
      <c r="V41" s="1">
        <v>0</v>
      </c>
      <c r="W41" s="1">
        <v>1</v>
      </c>
      <c r="X41" s="1">
        <f t="shared" si="1"/>
        <v>43</v>
      </c>
      <c r="Y41" s="1" t="s">
        <v>128</v>
      </c>
    </row>
    <row r="42" spans="1:25" ht="20.100000000000001" customHeight="1" x14ac:dyDescent="0.25">
      <c r="A42" s="5" t="str">
        <f>("21")</f>
        <v>21</v>
      </c>
      <c r="B42" s="6" t="s">
        <v>129</v>
      </c>
      <c r="C42" s="6" t="s">
        <v>130</v>
      </c>
      <c r="D42" s="6" t="s">
        <v>94</v>
      </c>
      <c r="E42" s="6" t="s">
        <v>131</v>
      </c>
      <c r="F42" s="6" t="s">
        <v>132</v>
      </c>
      <c r="G42" s="1">
        <v>0</v>
      </c>
      <c r="H42" s="1">
        <v>1</v>
      </c>
      <c r="I42" s="1">
        <v>3</v>
      </c>
      <c r="J42" s="1">
        <v>0</v>
      </c>
      <c r="K42" s="1">
        <v>6</v>
      </c>
      <c r="L42" s="1">
        <v>6</v>
      </c>
      <c r="M42" s="1">
        <v>2</v>
      </c>
      <c r="N42" s="1">
        <v>1</v>
      </c>
      <c r="O42" s="1">
        <v>3</v>
      </c>
      <c r="P42" s="1">
        <v>3</v>
      </c>
      <c r="Q42" s="1">
        <v>0</v>
      </c>
      <c r="R42" s="1">
        <v>4</v>
      </c>
      <c r="S42" s="1">
        <v>5</v>
      </c>
      <c r="T42" s="1">
        <v>4</v>
      </c>
      <c r="U42" s="1">
        <v>6</v>
      </c>
      <c r="V42" s="1">
        <v>0</v>
      </c>
      <c r="W42" s="1">
        <v>0</v>
      </c>
      <c r="X42" s="1">
        <f t="shared" si="1"/>
        <v>44</v>
      </c>
      <c r="Y42" s="1" t="s">
        <v>133</v>
      </c>
    </row>
    <row r="43" spans="1:25" ht="20.100000000000001" customHeight="1" x14ac:dyDescent="0.25">
      <c r="A43" s="5" t="str">
        <f>("577")</f>
        <v>577</v>
      </c>
      <c r="B43" s="6" t="s">
        <v>93</v>
      </c>
      <c r="C43" s="6" t="s">
        <v>134</v>
      </c>
      <c r="D43" s="6" t="s">
        <v>94</v>
      </c>
      <c r="E43" s="6" t="s">
        <v>135</v>
      </c>
      <c r="F43" s="6" t="s">
        <v>1</v>
      </c>
      <c r="G43" s="1">
        <v>0</v>
      </c>
      <c r="H43" s="1">
        <v>0</v>
      </c>
      <c r="I43" s="1">
        <v>1</v>
      </c>
      <c r="J43" s="1">
        <v>3</v>
      </c>
      <c r="K43" s="1">
        <v>0</v>
      </c>
      <c r="L43" s="1">
        <v>2</v>
      </c>
      <c r="M43" s="1">
        <v>2</v>
      </c>
      <c r="N43" s="1">
        <v>3</v>
      </c>
      <c r="O43" s="1">
        <v>4</v>
      </c>
      <c r="P43" s="1">
        <v>2</v>
      </c>
      <c r="Q43" s="1">
        <v>5</v>
      </c>
      <c r="R43" s="1">
        <v>1</v>
      </c>
      <c r="S43" s="1">
        <v>9</v>
      </c>
      <c r="T43" s="1">
        <v>6</v>
      </c>
      <c r="U43" s="1">
        <v>3</v>
      </c>
      <c r="V43" s="1">
        <v>0</v>
      </c>
      <c r="W43" s="1">
        <v>5</v>
      </c>
      <c r="X43" s="1">
        <f t="shared" si="1"/>
        <v>46</v>
      </c>
      <c r="Y43" s="1" t="s">
        <v>136</v>
      </c>
    </row>
    <row r="44" spans="1:25" ht="20.100000000000001" customHeight="1" x14ac:dyDescent="0.25">
      <c r="A44" s="5" t="str">
        <f>("110")</f>
        <v>110</v>
      </c>
      <c r="B44" s="6" t="s">
        <v>137</v>
      </c>
      <c r="C44" s="6" t="s">
        <v>120</v>
      </c>
      <c r="D44" s="6" t="s">
        <v>94</v>
      </c>
      <c r="E44" s="6" t="s">
        <v>34</v>
      </c>
      <c r="F44" s="6" t="s">
        <v>35</v>
      </c>
      <c r="G44" s="1">
        <v>0</v>
      </c>
      <c r="H44" s="1">
        <v>2</v>
      </c>
      <c r="I44" s="1">
        <v>2</v>
      </c>
      <c r="J44" s="1">
        <v>5</v>
      </c>
      <c r="K44" s="1">
        <v>0</v>
      </c>
      <c r="L44" s="1">
        <v>9</v>
      </c>
      <c r="M44" s="1">
        <v>6</v>
      </c>
      <c r="N44" s="1">
        <v>8</v>
      </c>
      <c r="O44" s="1">
        <v>0</v>
      </c>
      <c r="P44" s="1">
        <v>1</v>
      </c>
      <c r="Q44" s="1">
        <v>2</v>
      </c>
      <c r="R44" s="1">
        <v>0</v>
      </c>
      <c r="S44" s="1">
        <v>6</v>
      </c>
      <c r="T44" s="1">
        <v>2</v>
      </c>
      <c r="U44" s="1">
        <v>4</v>
      </c>
      <c r="V44" s="1">
        <v>0</v>
      </c>
      <c r="W44" s="1">
        <v>0</v>
      </c>
      <c r="X44" s="1">
        <f t="shared" si="1"/>
        <v>47</v>
      </c>
      <c r="Y44" s="1" t="s">
        <v>138</v>
      </c>
    </row>
    <row r="45" spans="1:25" ht="20.100000000000001" customHeight="1" x14ac:dyDescent="0.25">
      <c r="A45" s="5" t="str">
        <f>("344")</f>
        <v>344</v>
      </c>
      <c r="B45" s="6" t="s">
        <v>65</v>
      </c>
      <c r="C45" s="6" t="s">
        <v>139</v>
      </c>
      <c r="D45" s="6" t="s">
        <v>94</v>
      </c>
      <c r="E45" s="6" t="s">
        <v>44</v>
      </c>
      <c r="F45" s="6" t="s">
        <v>35</v>
      </c>
      <c r="G45" s="1">
        <v>6</v>
      </c>
      <c r="H45" s="1">
        <v>6</v>
      </c>
      <c r="I45" s="1">
        <v>13</v>
      </c>
      <c r="J45" s="1">
        <v>1</v>
      </c>
      <c r="K45" s="1">
        <v>3</v>
      </c>
      <c r="L45" s="1">
        <v>4</v>
      </c>
      <c r="M45" s="1">
        <v>3</v>
      </c>
      <c r="N45" s="1">
        <v>0</v>
      </c>
      <c r="O45" s="1">
        <v>10</v>
      </c>
      <c r="P45" s="1">
        <v>11</v>
      </c>
      <c r="Q45" s="1">
        <v>6</v>
      </c>
      <c r="R45" s="1">
        <v>2</v>
      </c>
      <c r="S45" s="1">
        <v>7</v>
      </c>
      <c r="T45" s="1">
        <v>10</v>
      </c>
      <c r="U45" s="1">
        <v>9</v>
      </c>
      <c r="V45" s="1">
        <v>6</v>
      </c>
      <c r="W45" s="1">
        <v>5</v>
      </c>
      <c r="X45" s="1">
        <f t="shared" si="1"/>
        <v>102</v>
      </c>
      <c r="Y45" s="1" t="s">
        <v>140</v>
      </c>
    </row>
    <row r="46" spans="1:25" ht="20.100000000000001" customHeight="1" x14ac:dyDescent="0.25">
      <c r="A46" s="5" t="str">
        <f>("276")</f>
        <v>276</v>
      </c>
      <c r="B46" s="6" t="s">
        <v>141</v>
      </c>
      <c r="C46" s="6" t="s">
        <v>142</v>
      </c>
      <c r="D46" s="6" t="s">
        <v>94</v>
      </c>
      <c r="E46" s="6" t="s">
        <v>143</v>
      </c>
      <c r="F46" s="6" t="s">
        <v>132</v>
      </c>
      <c r="G46" s="1">
        <v>6</v>
      </c>
      <c r="H46" s="1">
        <v>8</v>
      </c>
      <c r="I46" s="1">
        <v>4</v>
      </c>
      <c r="J46" s="1">
        <v>5</v>
      </c>
      <c r="K46" s="1">
        <v>2</v>
      </c>
      <c r="L46" s="1">
        <v>13</v>
      </c>
      <c r="M46" s="1">
        <v>4</v>
      </c>
      <c r="N46" s="1">
        <v>5</v>
      </c>
      <c r="O46" s="1">
        <v>12</v>
      </c>
      <c r="P46" s="1">
        <v>8</v>
      </c>
      <c r="Q46" s="1">
        <v>12</v>
      </c>
      <c r="R46" s="1">
        <v>2</v>
      </c>
      <c r="S46" s="1">
        <v>11</v>
      </c>
      <c r="T46" s="1">
        <v>2</v>
      </c>
      <c r="U46" s="1">
        <v>7</v>
      </c>
      <c r="V46" s="1">
        <v>3</v>
      </c>
      <c r="W46" s="1">
        <v>6</v>
      </c>
      <c r="X46" s="1">
        <f t="shared" si="1"/>
        <v>110</v>
      </c>
      <c r="Y46" s="1" t="s">
        <v>144</v>
      </c>
    </row>
    <row r="47" spans="1:25" ht="20.100000000000001" customHeight="1" x14ac:dyDescent="0.25">
      <c r="A47" s="5" t="str">
        <f>("26")</f>
        <v>26</v>
      </c>
      <c r="B47" s="6" t="s">
        <v>145</v>
      </c>
      <c r="C47" s="6" t="s">
        <v>146</v>
      </c>
      <c r="D47" s="6" t="s">
        <v>94</v>
      </c>
      <c r="E47" s="6" t="s">
        <v>52</v>
      </c>
      <c r="F47" s="6" t="s">
        <v>1</v>
      </c>
      <c r="G47" s="1" t="s">
        <v>49</v>
      </c>
      <c r="H47" s="1" t="s">
        <v>49</v>
      </c>
      <c r="I47" s="1" t="s">
        <v>49</v>
      </c>
      <c r="J47" s="1" t="s">
        <v>49</v>
      </c>
      <c r="K47" s="1" t="s">
        <v>49</v>
      </c>
      <c r="L47" s="1" t="s">
        <v>49</v>
      </c>
      <c r="M47" s="1" t="s">
        <v>49</v>
      </c>
      <c r="N47" s="1" t="s">
        <v>49</v>
      </c>
      <c r="O47" s="1" t="s">
        <v>49</v>
      </c>
      <c r="P47" s="1" t="s">
        <v>49</v>
      </c>
      <c r="Q47" s="1" t="s">
        <v>49</v>
      </c>
      <c r="R47" s="1" t="s">
        <v>49</v>
      </c>
      <c r="S47" s="1" t="s">
        <v>49</v>
      </c>
      <c r="T47" s="1" t="s">
        <v>49</v>
      </c>
      <c r="U47" s="1" t="s">
        <v>49</v>
      </c>
      <c r="V47" s="1" t="s">
        <v>49</v>
      </c>
      <c r="W47" s="1" t="s">
        <v>49</v>
      </c>
      <c r="X47" s="1" t="s">
        <v>49</v>
      </c>
      <c r="Y47" s="1" t="s">
        <v>49</v>
      </c>
    </row>
    <row r="48" spans="1:25" ht="20.100000000000001" customHeight="1" x14ac:dyDescent="0.25">
      <c r="A48" s="5" t="str">
        <f>("341")</f>
        <v>341</v>
      </c>
      <c r="B48" s="6" t="s">
        <v>53</v>
      </c>
      <c r="C48" s="6" t="s">
        <v>107</v>
      </c>
      <c r="D48" s="6" t="s">
        <v>94</v>
      </c>
      <c r="E48" s="6" t="s">
        <v>147</v>
      </c>
      <c r="F48" s="6" t="s">
        <v>1</v>
      </c>
      <c r="G48" s="1" t="s">
        <v>49</v>
      </c>
      <c r="H48" s="1" t="s">
        <v>49</v>
      </c>
      <c r="I48" s="1" t="s">
        <v>49</v>
      </c>
      <c r="J48" s="1" t="s">
        <v>49</v>
      </c>
      <c r="K48" s="1" t="s">
        <v>49</v>
      </c>
      <c r="L48" s="1" t="s">
        <v>49</v>
      </c>
      <c r="M48" s="1" t="s">
        <v>49</v>
      </c>
      <c r="N48" s="1" t="s">
        <v>49</v>
      </c>
      <c r="O48" s="1" t="s">
        <v>49</v>
      </c>
      <c r="P48" s="1" t="s">
        <v>49</v>
      </c>
      <c r="Q48" s="1" t="s">
        <v>49</v>
      </c>
      <c r="R48" s="1" t="s">
        <v>49</v>
      </c>
      <c r="S48" s="1" t="s">
        <v>49</v>
      </c>
      <c r="T48" s="1" t="s">
        <v>49</v>
      </c>
      <c r="U48" s="1" t="s">
        <v>49</v>
      </c>
      <c r="V48" s="1" t="s">
        <v>49</v>
      </c>
      <c r="W48" s="1" t="s">
        <v>49</v>
      </c>
      <c r="X48" s="1" t="s">
        <v>49</v>
      </c>
      <c r="Y48" s="1" t="s">
        <v>49</v>
      </c>
    </row>
    <row r="49" spans="1:25" ht="20.100000000000001" customHeight="1" x14ac:dyDescent="0.25">
      <c r="A49" s="5" t="str">
        <f>("364")</f>
        <v>364</v>
      </c>
      <c r="B49" s="6" t="s">
        <v>148</v>
      </c>
      <c r="C49" s="6" t="s">
        <v>149</v>
      </c>
      <c r="D49" s="6" t="s">
        <v>94</v>
      </c>
      <c r="E49" s="6" t="s">
        <v>150</v>
      </c>
      <c r="F49" s="6" t="s">
        <v>151</v>
      </c>
      <c r="G49" s="1" t="s">
        <v>49</v>
      </c>
      <c r="H49" s="1" t="s">
        <v>49</v>
      </c>
      <c r="I49" s="1" t="s">
        <v>49</v>
      </c>
      <c r="J49" s="1" t="s">
        <v>49</v>
      </c>
      <c r="K49" s="1" t="s">
        <v>49</v>
      </c>
      <c r="L49" s="1" t="s">
        <v>49</v>
      </c>
      <c r="M49" s="1" t="s">
        <v>49</v>
      </c>
      <c r="N49" s="1" t="s">
        <v>49</v>
      </c>
      <c r="O49" s="1" t="s">
        <v>49</v>
      </c>
      <c r="P49" s="1" t="s">
        <v>49</v>
      </c>
      <c r="Q49" s="1" t="s">
        <v>49</v>
      </c>
      <c r="R49" s="1" t="s">
        <v>49</v>
      </c>
      <c r="S49" s="1" t="s">
        <v>49</v>
      </c>
      <c r="T49" s="1" t="s">
        <v>49</v>
      </c>
      <c r="U49" s="1" t="s">
        <v>49</v>
      </c>
      <c r="V49" s="1" t="s">
        <v>49</v>
      </c>
      <c r="W49" s="1" t="s">
        <v>49</v>
      </c>
      <c r="X49" s="1" t="s">
        <v>49</v>
      </c>
      <c r="Y49" s="1" t="s">
        <v>49</v>
      </c>
    </row>
    <row r="50" spans="1:25" ht="20.100000000000001" customHeight="1" x14ac:dyDescent="0.25">
      <c r="A50" s="5"/>
      <c r="B50" s="6"/>
      <c r="C50" s="6"/>
      <c r="D50" s="6"/>
      <c r="E50" s="6"/>
      <c r="F50" s="6"/>
    </row>
    <row r="51" spans="1:25" ht="20.100000000000001" customHeight="1" x14ac:dyDescent="0.25">
      <c r="A51" s="5" t="str">
        <f>("708")</f>
        <v>708</v>
      </c>
      <c r="B51" s="6" t="s">
        <v>152</v>
      </c>
      <c r="C51" s="6" t="s">
        <v>153</v>
      </c>
      <c r="D51" s="6" t="s">
        <v>154</v>
      </c>
      <c r="E51" s="6" t="s">
        <v>155</v>
      </c>
      <c r="F51" s="6" t="s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1</v>
      </c>
      <c r="Q51" s="1">
        <v>1</v>
      </c>
      <c r="R51" s="1">
        <v>0</v>
      </c>
      <c r="S51" s="1">
        <v>0</v>
      </c>
      <c r="T51" s="1">
        <v>1</v>
      </c>
      <c r="U51" s="1">
        <v>7</v>
      </c>
      <c r="V51" s="1">
        <v>0</v>
      </c>
      <c r="W51" s="1">
        <v>0</v>
      </c>
      <c r="X51" s="1">
        <f t="shared" ref="X51:X66" si="2">SUM(G51:W51)</f>
        <v>10</v>
      </c>
      <c r="Y51" s="1" t="s">
        <v>31</v>
      </c>
    </row>
    <row r="52" spans="1:25" ht="20.100000000000001" customHeight="1" x14ac:dyDescent="0.25">
      <c r="A52" s="5" t="str">
        <f>("49")</f>
        <v>49</v>
      </c>
      <c r="B52" s="6" t="s">
        <v>137</v>
      </c>
      <c r="C52" s="6" t="s">
        <v>156</v>
      </c>
      <c r="D52" s="6" t="s">
        <v>154</v>
      </c>
      <c r="E52" s="6" t="s">
        <v>157</v>
      </c>
      <c r="F52" s="6" t="s">
        <v>1</v>
      </c>
      <c r="G52" s="1">
        <v>0</v>
      </c>
      <c r="H52" s="1">
        <v>0</v>
      </c>
      <c r="I52" s="1">
        <v>2</v>
      </c>
      <c r="J52" s="1">
        <v>0</v>
      </c>
      <c r="K52" s="1">
        <v>0</v>
      </c>
      <c r="L52" s="1">
        <v>0</v>
      </c>
      <c r="M52" s="1">
        <v>2</v>
      </c>
      <c r="N52" s="1">
        <v>0</v>
      </c>
      <c r="O52" s="1">
        <v>3</v>
      </c>
      <c r="P52" s="1">
        <v>0</v>
      </c>
      <c r="Q52" s="1">
        <v>0</v>
      </c>
      <c r="R52" s="1">
        <v>0</v>
      </c>
      <c r="S52" s="1">
        <v>0</v>
      </c>
      <c r="T52" s="1">
        <v>1</v>
      </c>
      <c r="U52" s="1">
        <v>6</v>
      </c>
      <c r="V52" s="1">
        <v>0</v>
      </c>
      <c r="W52" s="1">
        <v>0</v>
      </c>
      <c r="X52" s="1">
        <f t="shared" si="2"/>
        <v>14</v>
      </c>
      <c r="Y52" s="1" t="s">
        <v>36</v>
      </c>
    </row>
    <row r="53" spans="1:25" ht="20.100000000000001" customHeight="1" x14ac:dyDescent="0.25">
      <c r="A53" s="5" t="str">
        <f>("318")</f>
        <v>318</v>
      </c>
      <c r="B53" s="6" t="s">
        <v>164</v>
      </c>
      <c r="C53" s="6" t="s">
        <v>165</v>
      </c>
      <c r="D53" s="6" t="s">
        <v>154</v>
      </c>
      <c r="E53" s="6" t="s">
        <v>39</v>
      </c>
      <c r="F53" s="6" t="s">
        <v>166</v>
      </c>
      <c r="G53" s="1">
        <v>0</v>
      </c>
      <c r="H53" s="1">
        <v>0</v>
      </c>
      <c r="I53" s="1">
        <v>5</v>
      </c>
      <c r="J53" s="1">
        <v>0</v>
      </c>
      <c r="K53" s="1">
        <v>0</v>
      </c>
      <c r="L53" s="1">
        <v>2</v>
      </c>
      <c r="M53" s="1">
        <v>1</v>
      </c>
      <c r="N53" s="1">
        <v>1</v>
      </c>
      <c r="O53" s="1">
        <v>0</v>
      </c>
      <c r="P53" s="1">
        <v>1</v>
      </c>
      <c r="Q53" s="1">
        <v>2</v>
      </c>
      <c r="R53" s="1">
        <v>0</v>
      </c>
      <c r="S53" s="1">
        <v>2</v>
      </c>
      <c r="T53" s="1">
        <v>2</v>
      </c>
      <c r="U53" s="1">
        <v>6</v>
      </c>
      <c r="V53" s="1">
        <v>0</v>
      </c>
      <c r="W53" s="1">
        <v>0</v>
      </c>
      <c r="X53" s="1">
        <f t="shared" si="2"/>
        <v>22</v>
      </c>
      <c r="Y53" s="1" t="s">
        <v>41</v>
      </c>
    </row>
    <row r="54" spans="1:25" ht="20.100000000000001" customHeight="1" x14ac:dyDescent="0.25">
      <c r="A54" s="5" t="str">
        <f>("63")</f>
        <v>63</v>
      </c>
      <c r="B54" s="6" t="s">
        <v>158</v>
      </c>
      <c r="C54" s="6" t="s">
        <v>159</v>
      </c>
      <c r="D54" s="6" t="s">
        <v>154</v>
      </c>
      <c r="E54" s="6" t="s">
        <v>160</v>
      </c>
      <c r="F54" s="6" t="s">
        <v>1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0</v>
      </c>
      <c r="N54" s="1">
        <v>3</v>
      </c>
      <c r="O54" s="1">
        <v>0</v>
      </c>
      <c r="P54" s="1">
        <v>7</v>
      </c>
      <c r="Q54" s="1">
        <v>0</v>
      </c>
      <c r="R54" s="1">
        <v>0</v>
      </c>
      <c r="S54" s="1">
        <v>0</v>
      </c>
      <c r="T54" s="1">
        <v>6</v>
      </c>
      <c r="U54" s="1">
        <v>5</v>
      </c>
      <c r="V54" s="1">
        <v>1</v>
      </c>
      <c r="W54" s="1">
        <v>0</v>
      </c>
      <c r="X54" s="1">
        <f t="shared" si="2"/>
        <v>23</v>
      </c>
      <c r="Y54" s="1" t="s">
        <v>45</v>
      </c>
    </row>
    <row r="55" spans="1:25" ht="20.100000000000001" customHeight="1" x14ac:dyDescent="0.25">
      <c r="A55" s="5" t="str">
        <f>("42")</f>
        <v>42</v>
      </c>
      <c r="B55" s="6" t="s">
        <v>65</v>
      </c>
      <c r="C55" s="6" t="s">
        <v>124</v>
      </c>
      <c r="D55" s="6" t="s">
        <v>154</v>
      </c>
      <c r="E55" s="6" t="s">
        <v>161</v>
      </c>
      <c r="F55" s="6" t="s">
        <v>1</v>
      </c>
      <c r="G55" s="1">
        <v>0</v>
      </c>
      <c r="H55" s="1">
        <v>0</v>
      </c>
      <c r="I55" s="1">
        <v>3</v>
      </c>
      <c r="J55" s="1">
        <v>5</v>
      </c>
      <c r="K55" s="1">
        <v>1</v>
      </c>
      <c r="L55" s="1">
        <v>1</v>
      </c>
      <c r="M55" s="1">
        <v>1</v>
      </c>
      <c r="N55" s="1">
        <v>0</v>
      </c>
      <c r="O55" s="1">
        <v>0</v>
      </c>
      <c r="P55" s="1">
        <v>1</v>
      </c>
      <c r="Q55" s="1">
        <v>6</v>
      </c>
      <c r="R55" s="1">
        <v>0</v>
      </c>
      <c r="S55" s="1">
        <v>1</v>
      </c>
      <c r="T55" s="1">
        <v>0</v>
      </c>
      <c r="U55" s="1">
        <v>5</v>
      </c>
      <c r="V55" s="1">
        <v>0</v>
      </c>
      <c r="W55" s="1">
        <v>0</v>
      </c>
      <c r="X55" s="1">
        <f t="shared" si="2"/>
        <v>24</v>
      </c>
      <c r="Y55" s="1" t="s">
        <v>68</v>
      </c>
    </row>
    <row r="56" spans="1:25" ht="20.100000000000001" customHeight="1" x14ac:dyDescent="0.25">
      <c r="A56" s="5" t="str">
        <f>("210")</f>
        <v>210</v>
      </c>
      <c r="B56" s="6" t="s">
        <v>73</v>
      </c>
      <c r="C56" s="6" t="s">
        <v>162</v>
      </c>
      <c r="D56" s="6" t="s">
        <v>154</v>
      </c>
      <c r="E56" s="6" t="s">
        <v>163</v>
      </c>
      <c r="F56" s="6" t="s">
        <v>82</v>
      </c>
      <c r="G56" s="1">
        <v>0</v>
      </c>
      <c r="H56" s="1">
        <v>0</v>
      </c>
      <c r="I56" s="1">
        <v>6</v>
      </c>
      <c r="J56" s="1">
        <v>0</v>
      </c>
      <c r="K56" s="1">
        <v>0</v>
      </c>
      <c r="L56" s="1">
        <v>0</v>
      </c>
      <c r="M56" s="1">
        <v>0</v>
      </c>
      <c r="N56" s="1">
        <v>5</v>
      </c>
      <c r="O56" s="1">
        <v>5</v>
      </c>
      <c r="P56" s="1">
        <v>0</v>
      </c>
      <c r="Q56" s="1">
        <v>0</v>
      </c>
      <c r="R56" s="1">
        <v>0</v>
      </c>
      <c r="S56" s="1">
        <v>3</v>
      </c>
      <c r="T56" s="1">
        <v>0</v>
      </c>
      <c r="U56" s="1">
        <v>7</v>
      </c>
      <c r="V56" s="1">
        <v>0</v>
      </c>
      <c r="W56" s="1">
        <v>0</v>
      </c>
      <c r="X56" s="1">
        <f t="shared" si="2"/>
        <v>26</v>
      </c>
      <c r="Y56" s="1" t="s">
        <v>72</v>
      </c>
    </row>
    <row r="57" spans="1:25" ht="20.100000000000001" customHeight="1" x14ac:dyDescent="0.25">
      <c r="A57" s="5" t="str">
        <f>("356")</f>
        <v>356</v>
      </c>
      <c r="B57" s="6" t="s">
        <v>167</v>
      </c>
      <c r="C57" s="6" t="s">
        <v>168</v>
      </c>
      <c r="D57" s="6" t="s">
        <v>154</v>
      </c>
      <c r="E57" s="6" t="s">
        <v>169</v>
      </c>
      <c r="F57" s="6" t="s">
        <v>1</v>
      </c>
      <c r="G57" s="1">
        <v>5</v>
      </c>
      <c r="H57" s="1">
        <v>0</v>
      </c>
      <c r="I57" s="1">
        <v>5</v>
      </c>
      <c r="J57" s="1">
        <v>0</v>
      </c>
      <c r="K57" s="1">
        <v>0</v>
      </c>
      <c r="L57" s="1">
        <v>6</v>
      </c>
      <c r="M57" s="1">
        <v>2</v>
      </c>
      <c r="N57" s="1">
        <v>0</v>
      </c>
      <c r="O57" s="1">
        <v>0</v>
      </c>
      <c r="P57" s="1">
        <v>5</v>
      </c>
      <c r="Q57" s="1">
        <v>0</v>
      </c>
      <c r="R57" s="1">
        <v>0</v>
      </c>
      <c r="S57" s="1">
        <v>1</v>
      </c>
      <c r="T57" s="1">
        <v>2</v>
      </c>
      <c r="U57" s="1">
        <v>8</v>
      </c>
      <c r="V57" s="1">
        <v>0</v>
      </c>
      <c r="W57" s="1">
        <v>0</v>
      </c>
      <c r="X57" s="1">
        <f t="shared" si="2"/>
        <v>34</v>
      </c>
      <c r="Y57" s="1" t="s">
        <v>75</v>
      </c>
    </row>
    <row r="58" spans="1:25" ht="20.100000000000001" customHeight="1" x14ac:dyDescent="0.25">
      <c r="A58" s="5" t="str">
        <f>("10")</f>
        <v>10</v>
      </c>
      <c r="B58" s="6" t="s">
        <v>59</v>
      </c>
      <c r="C58" s="6" t="s">
        <v>170</v>
      </c>
      <c r="D58" s="6" t="s">
        <v>154</v>
      </c>
      <c r="E58" s="6" t="s">
        <v>78</v>
      </c>
      <c r="F58" s="6" t="s">
        <v>1</v>
      </c>
      <c r="G58" s="1">
        <v>0</v>
      </c>
      <c r="H58" s="1">
        <v>0</v>
      </c>
      <c r="I58" s="1">
        <v>2</v>
      </c>
      <c r="J58" s="1">
        <v>0</v>
      </c>
      <c r="K58" s="1">
        <v>2</v>
      </c>
      <c r="L58" s="1">
        <v>0</v>
      </c>
      <c r="M58" s="1">
        <v>3</v>
      </c>
      <c r="N58" s="1">
        <v>6</v>
      </c>
      <c r="O58" s="1">
        <v>0</v>
      </c>
      <c r="P58" s="1">
        <v>4</v>
      </c>
      <c r="Q58" s="1">
        <v>8</v>
      </c>
      <c r="R58" s="1">
        <v>0</v>
      </c>
      <c r="S58" s="1">
        <v>2</v>
      </c>
      <c r="T58" s="1">
        <v>1</v>
      </c>
      <c r="U58" s="1">
        <v>13</v>
      </c>
      <c r="V58" s="1">
        <v>0</v>
      </c>
      <c r="W58" s="1">
        <v>0</v>
      </c>
      <c r="X58" s="1">
        <f t="shared" si="2"/>
        <v>41</v>
      </c>
      <c r="Y58" s="1" t="s">
        <v>79</v>
      </c>
    </row>
    <row r="59" spans="1:25" ht="20.100000000000001" customHeight="1" x14ac:dyDescent="0.25">
      <c r="A59" s="5" t="str">
        <f>("911")</f>
        <v>911</v>
      </c>
      <c r="B59" s="6" t="s">
        <v>171</v>
      </c>
      <c r="C59" s="6" t="s">
        <v>172</v>
      </c>
      <c r="D59" s="6" t="s">
        <v>154</v>
      </c>
      <c r="E59" s="6" t="s">
        <v>173</v>
      </c>
      <c r="F59" s="6" t="s">
        <v>1</v>
      </c>
      <c r="G59" s="1">
        <v>0</v>
      </c>
      <c r="H59" s="1">
        <v>3</v>
      </c>
      <c r="I59" s="1">
        <v>5</v>
      </c>
      <c r="J59" s="1">
        <v>0</v>
      </c>
      <c r="K59" s="1">
        <v>0</v>
      </c>
      <c r="L59" s="1">
        <v>0</v>
      </c>
      <c r="M59" s="1">
        <v>5</v>
      </c>
      <c r="N59" s="1">
        <v>0</v>
      </c>
      <c r="O59" s="1">
        <v>0</v>
      </c>
      <c r="P59" s="1">
        <v>8</v>
      </c>
      <c r="Q59" s="1">
        <v>13</v>
      </c>
      <c r="R59" s="1">
        <v>1</v>
      </c>
      <c r="S59" s="1">
        <v>0</v>
      </c>
      <c r="T59" s="1">
        <v>2</v>
      </c>
      <c r="U59" s="1">
        <v>8</v>
      </c>
      <c r="V59" s="1">
        <v>0</v>
      </c>
      <c r="W59" s="1">
        <v>0</v>
      </c>
      <c r="X59" s="1">
        <f t="shared" si="2"/>
        <v>45</v>
      </c>
      <c r="Y59" s="1" t="s">
        <v>111</v>
      </c>
    </row>
    <row r="60" spans="1:25" ht="20.100000000000001" customHeight="1" x14ac:dyDescent="0.25">
      <c r="A60" s="5" t="str">
        <f>("331")</f>
        <v>331</v>
      </c>
      <c r="B60" s="6" t="s">
        <v>174</v>
      </c>
      <c r="C60" s="6" t="s">
        <v>175</v>
      </c>
      <c r="D60" s="6" t="s">
        <v>154</v>
      </c>
      <c r="E60" s="6" t="s">
        <v>176</v>
      </c>
      <c r="F60" s="6" t="s">
        <v>86</v>
      </c>
      <c r="G60" s="1">
        <v>0</v>
      </c>
      <c r="H60" s="1">
        <v>0</v>
      </c>
      <c r="I60" s="1">
        <v>4</v>
      </c>
      <c r="J60" s="1">
        <v>1</v>
      </c>
      <c r="K60" s="1">
        <v>0</v>
      </c>
      <c r="L60" s="1">
        <v>0</v>
      </c>
      <c r="M60" s="1">
        <v>2</v>
      </c>
      <c r="N60" s="1">
        <v>0</v>
      </c>
      <c r="O60" s="1">
        <v>8</v>
      </c>
      <c r="P60" s="1">
        <v>2</v>
      </c>
      <c r="Q60" s="1">
        <v>11</v>
      </c>
      <c r="R60" s="1">
        <v>0</v>
      </c>
      <c r="S60" s="1">
        <v>3</v>
      </c>
      <c r="T60" s="1">
        <v>6</v>
      </c>
      <c r="U60" s="1">
        <v>13</v>
      </c>
      <c r="V60" s="1">
        <v>8</v>
      </c>
      <c r="W60" s="1">
        <v>0</v>
      </c>
      <c r="X60" s="1">
        <f t="shared" si="2"/>
        <v>58</v>
      </c>
      <c r="Y60" s="1" t="s">
        <v>115</v>
      </c>
    </row>
    <row r="61" spans="1:25" ht="20.100000000000001" customHeight="1" x14ac:dyDescent="0.25">
      <c r="A61" s="5" t="str">
        <f>("132")</f>
        <v>132</v>
      </c>
      <c r="B61" s="6" t="s">
        <v>57</v>
      </c>
      <c r="C61" s="6" t="s">
        <v>105</v>
      </c>
      <c r="D61" s="6" t="s">
        <v>154</v>
      </c>
      <c r="E61" s="6" t="s">
        <v>39</v>
      </c>
      <c r="F61" s="6" t="s">
        <v>1</v>
      </c>
      <c r="G61" s="1">
        <v>2</v>
      </c>
      <c r="H61" s="1">
        <v>0</v>
      </c>
      <c r="I61" s="1">
        <v>9</v>
      </c>
      <c r="J61" s="1">
        <v>0</v>
      </c>
      <c r="K61" s="1">
        <v>2</v>
      </c>
      <c r="L61" s="1">
        <v>8</v>
      </c>
      <c r="M61" s="1">
        <v>8</v>
      </c>
      <c r="N61" s="1">
        <v>5</v>
      </c>
      <c r="O61" s="1">
        <v>9</v>
      </c>
      <c r="P61" s="1">
        <v>6</v>
      </c>
      <c r="Q61" s="1">
        <v>2</v>
      </c>
      <c r="R61" s="1">
        <v>0</v>
      </c>
      <c r="S61" s="1">
        <v>3</v>
      </c>
      <c r="T61" s="1">
        <v>3</v>
      </c>
      <c r="U61" s="1">
        <v>11</v>
      </c>
      <c r="V61" s="1">
        <v>0</v>
      </c>
      <c r="W61" s="1">
        <v>0</v>
      </c>
      <c r="X61" s="1">
        <f t="shared" si="2"/>
        <v>68</v>
      </c>
      <c r="Y61" s="1" t="s">
        <v>119</v>
      </c>
    </row>
    <row r="62" spans="1:25" ht="20.100000000000001" customHeight="1" x14ac:dyDescent="0.25">
      <c r="A62" s="5" t="str">
        <f>("92")</f>
        <v>92</v>
      </c>
      <c r="B62" s="6" t="s">
        <v>90</v>
      </c>
      <c r="C62" s="6" t="s">
        <v>177</v>
      </c>
      <c r="D62" s="6" t="s">
        <v>154</v>
      </c>
      <c r="E62" s="6" t="s">
        <v>173</v>
      </c>
      <c r="F62" s="6" t="s">
        <v>1</v>
      </c>
      <c r="G62" s="1">
        <v>0</v>
      </c>
      <c r="H62" s="1">
        <v>3</v>
      </c>
      <c r="I62" s="1">
        <v>6</v>
      </c>
      <c r="J62" s="1">
        <v>1</v>
      </c>
      <c r="K62" s="1">
        <v>3</v>
      </c>
      <c r="L62" s="1">
        <v>2</v>
      </c>
      <c r="M62" s="1">
        <v>7</v>
      </c>
      <c r="N62" s="1">
        <v>3</v>
      </c>
      <c r="O62" s="1">
        <v>9</v>
      </c>
      <c r="P62" s="1">
        <v>6</v>
      </c>
      <c r="Q62" s="1">
        <v>5</v>
      </c>
      <c r="R62" s="1">
        <v>0</v>
      </c>
      <c r="S62" s="1">
        <v>7</v>
      </c>
      <c r="T62" s="1">
        <v>3</v>
      </c>
      <c r="U62" s="1">
        <v>5</v>
      </c>
      <c r="V62" s="1">
        <v>5</v>
      </c>
      <c r="W62" s="1">
        <v>5</v>
      </c>
      <c r="X62" s="1">
        <f t="shared" si="2"/>
        <v>70</v>
      </c>
      <c r="Y62" s="1" t="s">
        <v>123</v>
      </c>
    </row>
    <row r="63" spans="1:25" ht="20.100000000000001" customHeight="1" x14ac:dyDescent="0.25">
      <c r="A63" s="5" t="str">
        <f>("170")</f>
        <v>170</v>
      </c>
      <c r="B63" s="6" t="s">
        <v>178</v>
      </c>
      <c r="C63" s="6" t="s">
        <v>179</v>
      </c>
      <c r="D63" s="6" t="s">
        <v>154</v>
      </c>
      <c r="E63" s="6" t="s">
        <v>163</v>
      </c>
      <c r="F63" s="6" t="s">
        <v>1</v>
      </c>
      <c r="G63" s="1">
        <v>5</v>
      </c>
      <c r="H63" s="1">
        <v>0</v>
      </c>
      <c r="I63" s="1">
        <v>13</v>
      </c>
      <c r="J63" s="1">
        <v>0</v>
      </c>
      <c r="K63" s="1">
        <v>0</v>
      </c>
      <c r="L63" s="1">
        <v>5</v>
      </c>
      <c r="M63" s="1">
        <v>3</v>
      </c>
      <c r="N63" s="1">
        <v>0</v>
      </c>
      <c r="O63" s="1">
        <v>10</v>
      </c>
      <c r="P63" s="1">
        <v>4</v>
      </c>
      <c r="Q63" s="1">
        <v>4</v>
      </c>
      <c r="R63" s="1">
        <v>0</v>
      </c>
      <c r="S63" s="1">
        <v>6</v>
      </c>
      <c r="T63" s="1">
        <v>6</v>
      </c>
      <c r="U63" s="1">
        <v>15</v>
      </c>
      <c r="V63" s="1">
        <v>0</v>
      </c>
      <c r="W63" s="1">
        <v>0</v>
      </c>
      <c r="X63" s="1">
        <f t="shared" si="2"/>
        <v>71</v>
      </c>
      <c r="Y63" s="1" t="s">
        <v>125</v>
      </c>
    </row>
    <row r="64" spans="1:25" ht="20.100000000000001" customHeight="1" x14ac:dyDescent="0.25">
      <c r="A64" s="5" t="str">
        <f>("126")</f>
        <v>126</v>
      </c>
      <c r="B64" s="6" t="s">
        <v>50</v>
      </c>
      <c r="C64" s="6" t="s">
        <v>180</v>
      </c>
      <c r="D64" s="6" t="s">
        <v>154</v>
      </c>
      <c r="E64" s="6" t="s">
        <v>100</v>
      </c>
      <c r="F64" s="6" t="s">
        <v>1</v>
      </c>
      <c r="G64" s="1">
        <v>0</v>
      </c>
      <c r="H64" s="1">
        <v>0</v>
      </c>
      <c r="I64" s="1">
        <v>9</v>
      </c>
      <c r="J64" s="1">
        <v>0</v>
      </c>
      <c r="K64" s="1">
        <v>0</v>
      </c>
      <c r="L64" s="1">
        <v>5</v>
      </c>
      <c r="M64" s="1">
        <v>7</v>
      </c>
      <c r="N64" s="1">
        <v>1</v>
      </c>
      <c r="O64" s="1">
        <v>13</v>
      </c>
      <c r="P64" s="1">
        <v>1</v>
      </c>
      <c r="Q64" s="1">
        <v>10</v>
      </c>
      <c r="R64" s="1">
        <v>1</v>
      </c>
      <c r="S64" s="1">
        <v>5</v>
      </c>
      <c r="T64" s="1">
        <v>12</v>
      </c>
      <c r="U64" s="1">
        <v>5</v>
      </c>
      <c r="V64" s="1">
        <v>3</v>
      </c>
      <c r="W64" s="1">
        <v>1</v>
      </c>
      <c r="X64" s="1">
        <f t="shared" si="2"/>
        <v>73</v>
      </c>
      <c r="Y64" s="1" t="s">
        <v>128</v>
      </c>
    </row>
    <row r="65" spans="1:25" ht="20.100000000000001" customHeight="1" x14ac:dyDescent="0.25">
      <c r="A65" s="5" t="str">
        <f>("88")</f>
        <v>88</v>
      </c>
      <c r="B65" s="6" t="s">
        <v>53</v>
      </c>
      <c r="C65" s="6" t="s">
        <v>181</v>
      </c>
      <c r="D65" s="6" t="s">
        <v>154</v>
      </c>
      <c r="E65" s="6" t="s">
        <v>182</v>
      </c>
      <c r="F65" s="6" t="s">
        <v>1</v>
      </c>
      <c r="G65" s="1">
        <v>2</v>
      </c>
      <c r="H65" s="1">
        <v>0</v>
      </c>
      <c r="I65" s="1">
        <v>10</v>
      </c>
      <c r="J65" s="1">
        <v>0</v>
      </c>
      <c r="K65" s="1">
        <v>5</v>
      </c>
      <c r="L65" s="1">
        <v>7</v>
      </c>
      <c r="M65" s="1">
        <v>3</v>
      </c>
      <c r="N65" s="1">
        <v>5</v>
      </c>
      <c r="O65" s="1">
        <v>7</v>
      </c>
      <c r="P65" s="1">
        <v>12</v>
      </c>
      <c r="Q65" s="1">
        <v>11</v>
      </c>
      <c r="R65" s="1">
        <v>0</v>
      </c>
      <c r="S65" s="1">
        <v>3</v>
      </c>
      <c r="T65" s="1">
        <v>6</v>
      </c>
      <c r="U65" s="1">
        <v>13</v>
      </c>
      <c r="V65" s="1">
        <v>0</v>
      </c>
      <c r="W65" s="1">
        <v>2</v>
      </c>
      <c r="X65" s="1">
        <f t="shared" si="2"/>
        <v>86</v>
      </c>
      <c r="Y65" s="1" t="s">
        <v>133</v>
      </c>
    </row>
    <row r="66" spans="1:25" ht="20.100000000000001" customHeight="1" x14ac:dyDescent="0.25">
      <c r="A66" s="5" t="str">
        <f>("78")</f>
        <v>78</v>
      </c>
      <c r="B66" s="6" t="s">
        <v>183</v>
      </c>
      <c r="C66" s="6" t="s">
        <v>184</v>
      </c>
      <c r="D66" s="6" t="s">
        <v>154</v>
      </c>
      <c r="E66" s="6" t="s">
        <v>44</v>
      </c>
      <c r="F66" s="6" t="s">
        <v>1</v>
      </c>
      <c r="G66" s="1">
        <v>5</v>
      </c>
      <c r="H66" s="1">
        <v>1</v>
      </c>
      <c r="I66" s="1">
        <v>6</v>
      </c>
      <c r="J66" s="1">
        <v>1</v>
      </c>
      <c r="K66" s="1">
        <v>5</v>
      </c>
      <c r="L66" s="1">
        <v>0</v>
      </c>
      <c r="M66" s="1">
        <v>3</v>
      </c>
      <c r="N66" s="1">
        <v>10</v>
      </c>
      <c r="O66" s="1">
        <v>11</v>
      </c>
      <c r="P66" s="1">
        <v>4</v>
      </c>
      <c r="Q66" s="1">
        <v>15</v>
      </c>
      <c r="R66" s="1">
        <v>0</v>
      </c>
      <c r="S66" s="1">
        <v>0</v>
      </c>
      <c r="T66" s="1">
        <v>15</v>
      </c>
      <c r="U66" s="1">
        <v>15</v>
      </c>
      <c r="V66" s="1">
        <v>5</v>
      </c>
      <c r="W66" s="1">
        <v>0</v>
      </c>
      <c r="X66" s="1">
        <f t="shared" si="2"/>
        <v>96</v>
      </c>
      <c r="Y66" s="1" t="s">
        <v>136</v>
      </c>
    </row>
    <row r="67" spans="1:25" ht="20.100000000000001" customHeight="1" x14ac:dyDescent="0.25">
      <c r="A67" s="5" t="str">
        <f>("32")</f>
        <v>32</v>
      </c>
      <c r="B67" s="6" t="s">
        <v>65</v>
      </c>
      <c r="C67" s="6" t="s">
        <v>185</v>
      </c>
      <c r="D67" s="6" t="s">
        <v>154</v>
      </c>
      <c r="E67" s="6" t="s">
        <v>100</v>
      </c>
      <c r="F67" s="6" t="s">
        <v>1</v>
      </c>
      <c r="G67" s="1" t="s">
        <v>49</v>
      </c>
      <c r="H67" s="1" t="s">
        <v>49</v>
      </c>
      <c r="I67" s="1" t="s">
        <v>49</v>
      </c>
      <c r="J67" s="1" t="s">
        <v>49</v>
      </c>
      <c r="K67" s="1" t="s">
        <v>49</v>
      </c>
      <c r="L67" s="1" t="s">
        <v>49</v>
      </c>
      <c r="M67" s="1" t="s">
        <v>49</v>
      </c>
      <c r="N67" s="1" t="s">
        <v>49</v>
      </c>
      <c r="O67" s="1" t="s">
        <v>49</v>
      </c>
      <c r="P67" s="1" t="s">
        <v>49</v>
      </c>
      <c r="Q67" s="1" t="s">
        <v>49</v>
      </c>
      <c r="R67" s="1" t="s">
        <v>49</v>
      </c>
      <c r="S67" s="1" t="s">
        <v>49</v>
      </c>
      <c r="T67" s="1" t="s">
        <v>49</v>
      </c>
      <c r="U67" s="1" t="s">
        <v>49</v>
      </c>
      <c r="V67" s="1" t="s">
        <v>49</v>
      </c>
      <c r="W67" s="1" t="s">
        <v>49</v>
      </c>
      <c r="X67" s="1" t="s">
        <v>49</v>
      </c>
      <c r="Y67" s="1" t="s">
        <v>49</v>
      </c>
    </row>
    <row r="68" spans="1:25" ht="20.100000000000001" customHeight="1" x14ac:dyDescent="0.25">
      <c r="A68" s="5" t="str">
        <f>("147")</f>
        <v>147</v>
      </c>
      <c r="B68" s="6" t="s">
        <v>83</v>
      </c>
      <c r="C68" s="6" t="s">
        <v>186</v>
      </c>
      <c r="D68" s="6" t="s">
        <v>154</v>
      </c>
      <c r="E68" s="6" t="s">
        <v>187</v>
      </c>
      <c r="F68" s="6" t="s">
        <v>1</v>
      </c>
      <c r="G68" s="1" t="s">
        <v>49</v>
      </c>
      <c r="H68" s="1" t="s">
        <v>49</v>
      </c>
      <c r="I68" s="1" t="s">
        <v>49</v>
      </c>
      <c r="J68" s="1" t="s">
        <v>49</v>
      </c>
      <c r="K68" s="1" t="s">
        <v>49</v>
      </c>
      <c r="L68" s="1" t="s">
        <v>49</v>
      </c>
      <c r="M68" s="1" t="s">
        <v>49</v>
      </c>
      <c r="N68" s="1" t="s">
        <v>49</v>
      </c>
      <c r="O68" s="1" t="s">
        <v>49</v>
      </c>
      <c r="P68" s="1" t="s">
        <v>49</v>
      </c>
      <c r="Q68" s="1" t="s">
        <v>49</v>
      </c>
      <c r="R68" s="1" t="s">
        <v>49</v>
      </c>
      <c r="S68" s="1" t="s">
        <v>49</v>
      </c>
      <c r="T68" s="1" t="s">
        <v>49</v>
      </c>
      <c r="U68" s="1" t="s">
        <v>49</v>
      </c>
      <c r="V68" s="1" t="s">
        <v>49</v>
      </c>
      <c r="W68" s="1" t="s">
        <v>49</v>
      </c>
      <c r="X68" s="1" t="s">
        <v>49</v>
      </c>
      <c r="Y68" s="1" t="s">
        <v>49</v>
      </c>
    </row>
    <row r="69" spans="1:25" ht="20.100000000000001" customHeight="1" x14ac:dyDescent="0.25">
      <c r="A69" s="5" t="str">
        <f>("265")</f>
        <v>265</v>
      </c>
      <c r="B69" s="6" t="s">
        <v>145</v>
      </c>
      <c r="C69" s="6" t="s">
        <v>188</v>
      </c>
      <c r="D69" s="6" t="s">
        <v>154</v>
      </c>
      <c r="E69" s="6" t="s">
        <v>189</v>
      </c>
      <c r="F69" s="6" t="s">
        <v>1</v>
      </c>
      <c r="G69" s="1" t="s">
        <v>49</v>
      </c>
      <c r="H69" s="1" t="s">
        <v>49</v>
      </c>
      <c r="I69" s="1" t="s">
        <v>49</v>
      </c>
      <c r="J69" s="1" t="s">
        <v>49</v>
      </c>
      <c r="K69" s="1" t="s">
        <v>49</v>
      </c>
      <c r="L69" s="1" t="s">
        <v>49</v>
      </c>
      <c r="M69" s="1" t="s">
        <v>49</v>
      </c>
      <c r="N69" s="1" t="s">
        <v>49</v>
      </c>
      <c r="O69" s="1" t="s">
        <v>49</v>
      </c>
      <c r="P69" s="1" t="s">
        <v>49</v>
      </c>
      <c r="Q69" s="1" t="s">
        <v>49</v>
      </c>
      <c r="R69" s="1" t="s">
        <v>49</v>
      </c>
      <c r="S69" s="1" t="s">
        <v>49</v>
      </c>
      <c r="T69" s="1" t="s">
        <v>49</v>
      </c>
      <c r="U69" s="1" t="s">
        <v>49</v>
      </c>
      <c r="V69" s="1" t="s">
        <v>49</v>
      </c>
      <c r="W69" s="1" t="s">
        <v>49</v>
      </c>
      <c r="X69" s="1" t="s">
        <v>49</v>
      </c>
      <c r="Y69" s="1" t="s">
        <v>49</v>
      </c>
    </row>
    <row r="70" spans="1:25" ht="20.100000000000001" customHeight="1" x14ac:dyDescent="0.25">
      <c r="A70" s="5"/>
      <c r="B70" s="6"/>
      <c r="C70" s="6"/>
      <c r="D70" s="6"/>
      <c r="E70" s="6"/>
      <c r="F70" s="6"/>
    </row>
    <row r="71" spans="1:25" ht="20.100000000000001" customHeight="1" x14ac:dyDescent="0.25">
      <c r="A71" s="5" t="str">
        <f>("41")</f>
        <v>41</v>
      </c>
      <c r="B71" s="6" t="s">
        <v>190</v>
      </c>
      <c r="C71" s="6" t="s">
        <v>156</v>
      </c>
      <c r="D71" s="6" t="s">
        <v>191</v>
      </c>
      <c r="E71" s="6" t="s">
        <v>192</v>
      </c>
      <c r="F71" s="6" t="s">
        <v>1</v>
      </c>
      <c r="G71" s="1">
        <v>1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3</v>
      </c>
      <c r="O71" s="1">
        <v>0</v>
      </c>
      <c r="P71" s="1">
        <v>2</v>
      </c>
      <c r="Q71" s="1">
        <v>0</v>
      </c>
      <c r="R71" s="1">
        <v>0</v>
      </c>
      <c r="S71" s="1">
        <v>0</v>
      </c>
      <c r="T71" s="1">
        <v>1</v>
      </c>
      <c r="U71" s="1">
        <v>1</v>
      </c>
      <c r="V71" s="1">
        <v>0</v>
      </c>
      <c r="W71" s="1">
        <v>0</v>
      </c>
      <c r="X71" s="1">
        <f t="shared" ref="X71:X76" si="3">SUM(G71:W71)</f>
        <v>9</v>
      </c>
      <c r="Y71" s="1" t="s">
        <v>31</v>
      </c>
    </row>
    <row r="72" spans="1:25" ht="20.100000000000001" customHeight="1" x14ac:dyDescent="0.25">
      <c r="A72" s="5" t="str">
        <f>("550")</f>
        <v>550</v>
      </c>
      <c r="B72" s="6" t="s">
        <v>193</v>
      </c>
      <c r="C72" s="6" t="s">
        <v>47</v>
      </c>
      <c r="D72" s="6" t="s">
        <v>191</v>
      </c>
      <c r="E72" s="6" t="s">
        <v>194</v>
      </c>
      <c r="F72" s="6" t="s">
        <v>1</v>
      </c>
      <c r="G72" s="1">
        <v>1</v>
      </c>
      <c r="H72" s="1">
        <v>6</v>
      </c>
      <c r="I72" s="1">
        <v>6</v>
      </c>
      <c r="J72" s="1">
        <v>0</v>
      </c>
      <c r="K72" s="1">
        <v>0</v>
      </c>
      <c r="L72" s="1">
        <v>0</v>
      </c>
      <c r="M72" s="1">
        <v>8</v>
      </c>
      <c r="N72" s="1">
        <v>0</v>
      </c>
      <c r="O72" s="1">
        <v>4</v>
      </c>
      <c r="P72" s="1">
        <v>3</v>
      </c>
      <c r="Q72" s="1">
        <v>1</v>
      </c>
      <c r="R72" s="1">
        <v>0</v>
      </c>
      <c r="S72" s="1">
        <v>1</v>
      </c>
      <c r="T72" s="1">
        <v>4</v>
      </c>
      <c r="U72" s="1">
        <v>9</v>
      </c>
      <c r="V72" s="1">
        <v>0</v>
      </c>
      <c r="W72" s="1">
        <v>1</v>
      </c>
      <c r="X72" s="1">
        <f t="shared" si="3"/>
        <v>44</v>
      </c>
      <c r="Y72" s="1" t="s">
        <v>36</v>
      </c>
    </row>
    <row r="73" spans="1:25" ht="20.100000000000001" customHeight="1" x14ac:dyDescent="0.25">
      <c r="A73" s="5">
        <v>208</v>
      </c>
      <c r="B73" s="6" t="s">
        <v>80</v>
      </c>
      <c r="C73" s="6" t="s">
        <v>195</v>
      </c>
      <c r="D73" s="6" t="s">
        <v>191</v>
      </c>
      <c r="E73" s="6" t="s">
        <v>196</v>
      </c>
      <c r="F73" s="6" t="s">
        <v>1</v>
      </c>
      <c r="G73" s="1">
        <v>0</v>
      </c>
      <c r="H73" s="1">
        <v>0</v>
      </c>
      <c r="I73" s="1">
        <v>7</v>
      </c>
      <c r="J73" s="1">
        <v>1</v>
      </c>
      <c r="K73" s="1">
        <v>0</v>
      </c>
      <c r="L73" s="1">
        <v>6</v>
      </c>
      <c r="M73" s="1">
        <v>6</v>
      </c>
      <c r="N73" s="1">
        <v>2</v>
      </c>
      <c r="O73" s="1">
        <v>5</v>
      </c>
      <c r="P73" s="1">
        <v>7</v>
      </c>
      <c r="Q73" s="1">
        <v>3</v>
      </c>
      <c r="R73" s="1">
        <v>0</v>
      </c>
      <c r="S73" s="1">
        <v>0</v>
      </c>
      <c r="T73" s="1">
        <v>2</v>
      </c>
      <c r="U73" s="1">
        <v>10</v>
      </c>
      <c r="V73" s="1">
        <v>2</v>
      </c>
      <c r="W73" s="1">
        <v>1</v>
      </c>
      <c r="X73" s="1">
        <f t="shared" si="3"/>
        <v>52</v>
      </c>
      <c r="Y73" s="1" t="s">
        <v>41</v>
      </c>
    </row>
    <row r="74" spans="1:25" ht="20.100000000000001" customHeight="1" x14ac:dyDescent="0.25">
      <c r="A74" s="5" t="str">
        <f>("71")</f>
        <v>71</v>
      </c>
      <c r="B74" s="6" t="s">
        <v>53</v>
      </c>
      <c r="C74" s="6" t="s">
        <v>197</v>
      </c>
      <c r="D74" s="6" t="s">
        <v>191</v>
      </c>
      <c r="E74" s="6" t="s">
        <v>71</v>
      </c>
      <c r="F74" s="6" t="s">
        <v>1</v>
      </c>
      <c r="G74" s="1">
        <v>0</v>
      </c>
      <c r="H74" s="1">
        <v>0</v>
      </c>
      <c r="I74" s="1">
        <v>9</v>
      </c>
      <c r="J74" s="1">
        <v>0</v>
      </c>
      <c r="K74" s="1">
        <v>0</v>
      </c>
      <c r="L74" s="1">
        <v>0</v>
      </c>
      <c r="M74" s="1">
        <v>2</v>
      </c>
      <c r="N74" s="1">
        <v>3</v>
      </c>
      <c r="O74" s="1">
        <v>10</v>
      </c>
      <c r="P74" s="1">
        <v>6</v>
      </c>
      <c r="Q74" s="1">
        <v>6</v>
      </c>
      <c r="R74" s="1">
        <v>0</v>
      </c>
      <c r="S74" s="1">
        <v>1</v>
      </c>
      <c r="T74" s="1">
        <v>9</v>
      </c>
      <c r="U74" s="1">
        <v>10</v>
      </c>
      <c r="V74" s="1">
        <v>0</v>
      </c>
      <c r="W74" s="1">
        <v>0</v>
      </c>
      <c r="X74" s="1">
        <f t="shared" si="3"/>
        <v>56</v>
      </c>
      <c r="Y74" s="1" t="s">
        <v>45</v>
      </c>
    </row>
    <row r="75" spans="1:25" ht="20.100000000000001" customHeight="1" x14ac:dyDescent="0.25">
      <c r="A75" s="5" t="str">
        <f>("523")</f>
        <v>523</v>
      </c>
      <c r="B75" s="6" t="s">
        <v>198</v>
      </c>
      <c r="C75" s="6" t="s">
        <v>199</v>
      </c>
      <c r="D75" s="6" t="s">
        <v>191</v>
      </c>
      <c r="E75" s="6" t="s">
        <v>200</v>
      </c>
      <c r="F75" s="6" t="s">
        <v>1</v>
      </c>
      <c r="G75" s="1">
        <v>5</v>
      </c>
      <c r="H75" s="1">
        <v>0</v>
      </c>
      <c r="I75" s="1">
        <v>8</v>
      </c>
      <c r="J75" s="1">
        <v>0</v>
      </c>
      <c r="K75" s="1">
        <v>0</v>
      </c>
      <c r="L75" s="1">
        <v>0</v>
      </c>
      <c r="M75" s="1">
        <v>5</v>
      </c>
      <c r="N75" s="1">
        <v>4</v>
      </c>
      <c r="O75" s="1">
        <v>8</v>
      </c>
      <c r="P75" s="1">
        <v>5</v>
      </c>
      <c r="Q75" s="1">
        <v>5</v>
      </c>
      <c r="R75" s="1">
        <v>0</v>
      </c>
      <c r="S75" s="1">
        <v>1</v>
      </c>
      <c r="T75" s="1">
        <v>9</v>
      </c>
      <c r="U75" s="1">
        <v>13</v>
      </c>
      <c r="V75" s="1">
        <v>0</v>
      </c>
      <c r="W75" s="1">
        <v>8</v>
      </c>
      <c r="X75" s="1">
        <f t="shared" si="3"/>
        <v>71</v>
      </c>
      <c r="Y75" s="1" t="s">
        <v>68</v>
      </c>
    </row>
    <row r="76" spans="1:25" ht="20.100000000000001" customHeight="1" x14ac:dyDescent="0.25">
      <c r="A76" s="5" t="str">
        <f>("7")</f>
        <v>7</v>
      </c>
      <c r="B76" s="6" t="s">
        <v>201</v>
      </c>
      <c r="C76" s="6" t="s">
        <v>146</v>
      </c>
      <c r="D76" s="6" t="s">
        <v>191</v>
      </c>
      <c r="E76" s="6" t="s">
        <v>202</v>
      </c>
      <c r="F76" s="6" t="s">
        <v>1</v>
      </c>
      <c r="G76" s="1">
        <v>10</v>
      </c>
      <c r="H76" s="1">
        <v>0</v>
      </c>
      <c r="I76" s="1">
        <v>8</v>
      </c>
      <c r="J76" s="1">
        <v>0</v>
      </c>
      <c r="K76" s="1">
        <v>0</v>
      </c>
      <c r="L76" s="1">
        <v>1</v>
      </c>
      <c r="M76" s="1">
        <v>6</v>
      </c>
      <c r="N76" s="1">
        <v>1</v>
      </c>
      <c r="O76" s="1">
        <v>9</v>
      </c>
      <c r="P76" s="1">
        <v>8</v>
      </c>
      <c r="Q76" s="1">
        <v>11</v>
      </c>
      <c r="R76" s="1">
        <v>0</v>
      </c>
      <c r="S76" s="1">
        <v>6</v>
      </c>
      <c r="T76" s="1">
        <v>9</v>
      </c>
      <c r="U76" s="1">
        <v>10</v>
      </c>
      <c r="V76" s="1">
        <v>0</v>
      </c>
      <c r="W76" s="1">
        <v>1</v>
      </c>
      <c r="X76" s="1">
        <f t="shared" si="3"/>
        <v>80</v>
      </c>
      <c r="Y76" s="1" t="s">
        <v>72</v>
      </c>
    </row>
    <row r="77" spans="1:25" ht="20.100000000000001" customHeight="1" x14ac:dyDescent="0.25">
      <c r="A77" s="5" t="str">
        <f>("247")</f>
        <v>247</v>
      </c>
      <c r="B77" s="6" t="s">
        <v>203</v>
      </c>
      <c r="C77" s="6" t="s">
        <v>204</v>
      </c>
      <c r="D77" s="6" t="s">
        <v>191</v>
      </c>
      <c r="E77" s="6" t="s">
        <v>150</v>
      </c>
      <c r="F77" s="6" t="s">
        <v>205</v>
      </c>
      <c r="G77" s="1" t="s">
        <v>49</v>
      </c>
      <c r="H77" s="1" t="s">
        <v>49</v>
      </c>
      <c r="I77" s="1" t="s">
        <v>49</v>
      </c>
      <c r="J77" s="1" t="s">
        <v>49</v>
      </c>
      <c r="K77" s="1" t="s">
        <v>49</v>
      </c>
      <c r="L77" s="1" t="s">
        <v>49</v>
      </c>
      <c r="M77" s="1" t="s">
        <v>49</v>
      </c>
      <c r="N77" s="1" t="s">
        <v>49</v>
      </c>
      <c r="O77" s="1" t="s">
        <v>49</v>
      </c>
      <c r="P77" s="1" t="s">
        <v>49</v>
      </c>
      <c r="Q77" s="1" t="s">
        <v>49</v>
      </c>
      <c r="R77" s="1" t="s">
        <v>49</v>
      </c>
      <c r="S77" s="1" t="s">
        <v>49</v>
      </c>
      <c r="T77" s="1" t="s">
        <v>49</v>
      </c>
      <c r="U77" s="1" t="s">
        <v>49</v>
      </c>
      <c r="V77" s="1" t="s">
        <v>49</v>
      </c>
      <c r="W77" s="1" t="s">
        <v>49</v>
      </c>
      <c r="X77" s="1" t="s">
        <v>49</v>
      </c>
      <c r="Y77" s="1" t="s">
        <v>49</v>
      </c>
    </row>
    <row r="78" spans="1:25" ht="20.100000000000001" customHeight="1" x14ac:dyDescent="0.25">
      <c r="A78" s="5"/>
      <c r="B78" s="6"/>
      <c r="C78" s="6"/>
      <c r="D78" s="6"/>
      <c r="E78" s="6"/>
      <c r="F78" s="6"/>
    </row>
    <row r="79" spans="1:25" ht="20.100000000000001" customHeight="1" x14ac:dyDescent="0.25">
      <c r="A79" s="5" t="str">
        <f>("113")</f>
        <v>113</v>
      </c>
      <c r="B79" s="6" t="s">
        <v>206</v>
      </c>
      <c r="C79" s="6" t="s">
        <v>207</v>
      </c>
      <c r="D79" s="6" t="s">
        <v>208</v>
      </c>
      <c r="E79" s="6" t="s">
        <v>209</v>
      </c>
      <c r="F79" s="6" t="s">
        <v>1</v>
      </c>
      <c r="G79" s="1">
        <v>0</v>
      </c>
      <c r="H79" s="1">
        <v>0</v>
      </c>
      <c r="I79" s="1">
        <v>2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4</v>
      </c>
      <c r="T79" s="1">
        <v>0</v>
      </c>
      <c r="U79" s="1">
        <v>3</v>
      </c>
      <c r="V79" s="1">
        <v>0</v>
      </c>
      <c r="W79" s="1">
        <v>0</v>
      </c>
      <c r="X79" s="1">
        <f>SUM(G79:W79)</f>
        <v>10</v>
      </c>
      <c r="Y79" s="1" t="s">
        <v>31</v>
      </c>
    </row>
    <row r="80" spans="1:25" ht="20.100000000000001" customHeight="1" x14ac:dyDescent="0.25">
      <c r="A80" s="5"/>
      <c r="B80" s="6"/>
      <c r="C80" s="6"/>
      <c r="D80" s="6"/>
      <c r="E80" s="6"/>
      <c r="F80" s="6"/>
    </row>
    <row r="81" spans="1:25" ht="20.100000000000001" customHeight="1" x14ac:dyDescent="0.25">
      <c r="A81" s="5" t="str">
        <f>("23")</f>
        <v>23</v>
      </c>
      <c r="B81" s="6" t="s">
        <v>210</v>
      </c>
      <c r="C81" s="6" t="s">
        <v>211</v>
      </c>
      <c r="D81" s="6" t="s">
        <v>212</v>
      </c>
      <c r="E81" s="6" t="s">
        <v>213</v>
      </c>
      <c r="F81" s="6" t="s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1</v>
      </c>
      <c r="V81" s="1">
        <v>0</v>
      </c>
      <c r="W81" s="1">
        <v>0</v>
      </c>
      <c r="X81" s="1">
        <f t="shared" ref="X81:X86" si="4">SUM(G81:W81)</f>
        <v>1</v>
      </c>
      <c r="Y81" s="1" t="s">
        <v>31</v>
      </c>
    </row>
    <row r="82" spans="1:25" ht="20.100000000000001" customHeight="1" x14ac:dyDescent="0.25">
      <c r="A82" s="5" t="str">
        <f>("57")</f>
        <v>57</v>
      </c>
      <c r="B82" s="6" t="s">
        <v>83</v>
      </c>
      <c r="C82" s="6" t="s">
        <v>214</v>
      </c>
      <c r="D82" s="6" t="s">
        <v>212</v>
      </c>
      <c r="E82" s="6" t="s">
        <v>215</v>
      </c>
      <c r="F82" s="6" t="s">
        <v>1</v>
      </c>
      <c r="G82" s="1">
        <v>0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3</v>
      </c>
      <c r="R82" s="1">
        <v>0</v>
      </c>
      <c r="S82" s="1">
        <v>0</v>
      </c>
      <c r="T82" s="1">
        <v>1</v>
      </c>
      <c r="U82" s="1">
        <v>11</v>
      </c>
      <c r="V82" s="1">
        <v>0</v>
      </c>
      <c r="W82" s="1">
        <v>0</v>
      </c>
      <c r="X82" s="1">
        <f t="shared" si="4"/>
        <v>16</v>
      </c>
      <c r="Y82" s="1" t="s">
        <v>36</v>
      </c>
    </row>
    <row r="83" spans="1:25" ht="20.100000000000001" customHeight="1" x14ac:dyDescent="0.25">
      <c r="A83" s="5" t="str">
        <f>("37")</f>
        <v>37</v>
      </c>
      <c r="B83" s="6" t="s">
        <v>216</v>
      </c>
      <c r="C83" s="6" t="s">
        <v>217</v>
      </c>
      <c r="D83" s="6" t="s">
        <v>212</v>
      </c>
      <c r="E83" s="6" t="s">
        <v>218</v>
      </c>
      <c r="F83" s="6" t="s">
        <v>1</v>
      </c>
      <c r="G83" s="1">
        <v>0</v>
      </c>
      <c r="H83" s="1">
        <v>2</v>
      </c>
      <c r="I83" s="1">
        <v>0</v>
      </c>
      <c r="J83" s="1">
        <v>0</v>
      </c>
      <c r="K83" s="1">
        <v>0</v>
      </c>
      <c r="L83" s="1">
        <v>0</v>
      </c>
      <c r="M83" s="1">
        <v>1</v>
      </c>
      <c r="N83" s="1">
        <v>0</v>
      </c>
      <c r="O83" s="1">
        <v>6</v>
      </c>
      <c r="P83" s="1">
        <v>1</v>
      </c>
      <c r="Q83" s="1">
        <v>3</v>
      </c>
      <c r="R83" s="1">
        <v>0</v>
      </c>
      <c r="S83" s="1">
        <v>3</v>
      </c>
      <c r="T83" s="1">
        <v>5</v>
      </c>
      <c r="U83" s="1">
        <v>6</v>
      </c>
      <c r="V83" s="1">
        <v>0</v>
      </c>
      <c r="W83" s="1">
        <v>0</v>
      </c>
      <c r="X83" s="1">
        <f t="shared" si="4"/>
        <v>27</v>
      </c>
      <c r="Y83" s="1" t="s">
        <v>41</v>
      </c>
    </row>
    <row r="84" spans="1:25" ht="20.100000000000001" customHeight="1" x14ac:dyDescent="0.25">
      <c r="A84" s="5" t="str">
        <f>("51")</f>
        <v>51</v>
      </c>
      <c r="B84" s="6" t="s">
        <v>83</v>
      </c>
      <c r="C84" s="6" t="s">
        <v>219</v>
      </c>
      <c r="D84" s="6" t="s">
        <v>212</v>
      </c>
      <c r="E84" s="6" t="s">
        <v>220</v>
      </c>
      <c r="F84" s="6" t="s">
        <v>122</v>
      </c>
      <c r="G84" s="1">
        <v>0</v>
      </c>
      <c r="H84" s="1">
        <v>0</v>
      </c>
      <c r="I84" s="1">
        <v>9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1</v>
      </c>
      <c r="Q84" s="1">
        <v>7</v>
      </c>
      <c r="R84" s="1">
        <v>0</v>
      </c>
      <c r="S84" s="1">
        <v>0</v>
      </c>
      <c r="T84" s="1">
        <v>0</v>
      </c>
      <c r="U84" s="1">
        <v>12</v>
      </c>
      <c r="V84" s="1">
        <v>0</v>
      </c>
      <c r="W84" s="1">
        <v>0</v>
      </c>
      <c r="X84" s="1">
        <f t="shared" si="4"/>
        <v>29</v>
      </c>
      <c r="Y84" s="1" t="s">
        <v>45</v>
      </c>
    </row>
    <row r="85" spans="1:25" ht="20.100000000000001" customHeight="1" x14ac:dyDescent="0.25">
      <c r="A85" s="5" t="str">
        <f>("199")</f>
        <v>199</v>
      </c>
      <c r="B85" s="6" t="s">
        <v>76</v>
      </c>
      <c r="C85" s="6" t="s">
        <v>227</v>
      </c>
      <c r="D85" s="6" t="s">
        <v>212</v>
      </c>
      <c r="E85" s="6" t="s">
        <v>215</v>
      </c>
      <c r="F85" s="6" t="s">
        <v>1</v>
      </c>
      <c r="G85" s="1">
        <v>0</v>
      </c>
      <c r="H85" s="1">
        <v>0</v>
      </c>
      <c r="I85" s="1">
        <v>6</v>
      </c>
      <c r="J85" s="1">
        <v>0</v>
      </c>
      <c r="K85" s="1">
        <v>0</v>
      </c>
      <c r="L85" s="1">
        <v>0</v>
      </c>
      <c r="M85" s="1">
        <v>3</v>
      </c>
      <c r="N85" s="1">
        <v>2</v>
      </c>
      <c r="O85" s="1">
        <v>4</v>
      </c>
      <c r="P85" s="1">
        <v>0</v>
      </c>
      <c r="Q85" s="1">
        <v>3</v>
      </c>
      <c r="R85" s="1">
        <v>2</v>
      </c>
      <c r="S85" s="1">
        <v>0</v>
      </c>
      <c r="T85" s="1">
        <v>2</v>
      </c>
      <c r="U85" s="1">
        <v>10</v>
      </c>
      <c r="V85" s="1">
        <v>13</v>
      </c>
      <c r="W85" s="1">
        <v>0</v>
      </c>
      <c r="X85" s="1">
        <f t="shared" si="4"/>
        <v>45</v>
      </c>
      <c r="Y85" s="1" t="s">
        <v>68</v>
      </c>
    </row>
    <row r="86" spans="1:25" ht="20.100000000000001" customHeight="1" x14ac:dyDescent="0.25">
      <c r="A86" s="5" t="str">
        <f>("196")</f>
        <v>196</v>
      </c>
      <c r="B86" s="6" t="s">
        <v>221</v>
      </c>
      <c r="C86" s="6" t="s">
        <v>222</v>
      </c>
      <c r="D86" s="6" t="s">
        <v>212</v>
      </c>
      <c r="E86" s="6" t="s">
        <v>223</v>
      </c>
      <c r="F86" s="6" t="s">
        <v>1</v>
      </c>
      <c r="G86" s="1">
        <v>0</v>
      </c>
      <c r="H86" s="1">
        <v>0</v>
      </c>
      <c r="I86" s="1">
        <v>7</v>
      </c>
      <c r="J86" s="1">
        <v>5</v>
      </c>
      <c r="K86" s="1">
        <v>0</v>
      </c>
      <c r="L86" s="1">
        <v>0</v>
      </c>
      <c r="M86" s="1">
        <v>1</v>
      </c>
      <c r="N86" s="1">
        <v>7</v>
      </c>
      <c r="O86" s="1">
        <v>4</v>
      </c>
      <c r="P86" s="1">
        <v>0</v>
      </c>
      <c r="Q86" s="1">
        <v>5</v>
      </c>
      <c r="R86" s="1">
        <v>0</v>
      </c>
      <c r="S86" s="1">
        <v>2</v>
      </c>
      <c r="T86" s="1">
        <v>9</v>
      </c>
      <c r="U86" s="1">
        <v>15</v>
      </c>
      <c r="V86" s="1">
        <v>3</v>
      </c>
      <c r="W86" s="1">
        <v>0</v>
      </c>
      <c r="X86" s="1">
        <f t="shared" si="4"/>
        <v>58</v>
      </c>
      <c r="Y86" s="1" t="s">
        <v>72</v>
      </c>
    </row>
    <row r="87" spans="1:25" ht="20.100000000000001" customHeight="1" x14ac:dyDescent="0.25">
      <c r="A87" s="5" t="str">
        <f>("128")</f>
        <v>128</v>
      </c>
      <c r="B87" s="6" t="s">
        <v>224</v>
      </c>
      <c r="C87" s="6" t="s">
        <v>225</v>
      </c>
      <c r="D87" s="6" t="s">
        <v>212</v>
      </c>
      <c r="E87" s="6" t="s">
        <v>226</v>
      </c>
      <c r="F87" s="6" t="s">
        <v>92</v>
      </c>
      <c r="G87" s="1" t="s">
        <v>49</v>
      </c>
      <c r="H87" s="1" t="s">
        <v>49</v>
      </c>
      <c r="I87" s="1" t="s">
        <v>49</v>
      </c>
      <c r="J87" s="1" t="s">
        <v>49</v>
      </c>
      <c r="K87" s="1" t="s">
        <v>49</v>
      </c>
      <c r="L87" s="1" t="s">
        <v>49</v>
      </c>
      <c r="M87" s="1" t="s">
        <v>49</v>
      </c>
      <c r="N87" s="1" t="s">
        <v>49</v>
      </c>
      <c r="O87" s="1" t="s">
        <v>49</v>
      </c>
      <c r="P87" s="1" t="s">
        <v>49</v>
      </c>
      <c r="Q87" s="1" t="s">
        <v>49</v>
      </c>
      <c r="R87" s="1" t="s">
        <v>49</v>
      </c>
      <c r="S87" s="1" t="s">
        <v>49</v>
      </c>
      <c r="T87" s="1" t="s">
        <v>49</v>
      </c>
      <c r="U87" s="1" t="s">
        <v>49</v>
      </c>
      <c r="V87" s="1" t="s">
        <v>49</v>
      </c>
      <c r="W87" s="1" t="s">
        <v>49</v>
      </c>
      <c r="X87" s="1" t="s">
        <v>49</v>
      </c>
      <c r="Y87" s="1" t="s">
        <v>49</v>
      </c>
    </row>
    <row r="88" spans="1:25" ht="20.100000000000001" customHeight="1" x14ac:dyDescent="0.25">
      <c r="A88" s="5" t="str">
        <f>("382")</f>
        <v>382</v>
      </c>
      <c r="B88" s="6" t="s">
        <v>65</v>
      </c>
      <c r="C88" s="6" t="s">
        <v>228</v>
      </c>
      <c r="D88" s="6" t="s">
        <v>212</v>
      </c>
      <c r="E88" s="6" t="s">
        <v>229</v>
      </c>
      <c r="F88" s="6" t="s">
        <v>86</v>
      </c>
      <c r="G88" s="1" t="s">
        <v>49</v>
      </c>
      <c r="H88" s="1" t="s">
        <v>49</v>
      </c>
      <c r="I88" s="1" t="s">
        <v>49</v>
      </c>
      <c r="J88" s="1" t="s">
        <v>49</v>
      </c>
      <c r="K88" s="1" t="s">
        <v>49</v>
      </c>
      <c r="L88" s="1" t="s">
        <v>49</v>
      </c>
      <c r="M88" s="1" t="s">
        <v>49</v>
      </c>
      <c r="N88" s="1" t="s">
        <v>49</v>
      </c>
      <c r="O88" s="1" t="s">
        <v>49</v>
      </c>
      <c r="P88" s="1" t="s">
        <v>49</v>
      </c>
      <c r="Q88" s="1" t="s">
        <v>49</v>
      </c>
      <c r="R88" s="1" t="s">
        <v>49</v>
      </c>
      <c r="S88" s="1" t="s">
        <v>49</v>
      </c>
      <c r="T88" s="1" t="s">
        <v>49</v>
      </c>
      <c r="U88" s="1" t="s">
        <v>49</v>
      </c>
      <c r="V88" s="1" t="s">
        <v>49</v>
      </c>
      <c r="W88" s="1" t="s">
        <v>49</v>
      </c>
      <c r="X88" s="1" t="s">
        <v>49</v>
      </c>
      <c r="Y88" s="1" t="s">
        <v>49</v>
      </c>
    </row>
    <row r="89" spans="1:25" ht="20.100000000000001" customHeight="1" x14ac:dyDescent="0.25">
      <c r="A89" s="5"/>
      <c r="B89" s="6"/>
      <c r="C89" s="6"/>
      <c r="D89" s="6"/>
      <c r="E89" s="6"/>
      <c r="F89" s="6"/>
    </row>
    <row r="90" spans="1:25" ht="20.100000000000001" customHeight="1" x14ac:dyDescent="0.25">
      <c r="A90" s="5" t="str">
        <f>("14")</f>
        <v>14</v>
      </c>
      <c r="B90" s="6" t="s">
        <v>206</v>
      </c>
      <c r="C90" s="6" t="s">
        <v>230</v>
      </c>
      <c r="D90" s="6" t="s">
        <v>231</v>
      </c>
      <c r="E90" s="6" t="s">
        <v>232</v>
      </c>
      <c r="F90" s="6" t="s">
        <v>1</v>
      </c>
      <c r="G90" s="1">
        <v>0</v>
      </c>
      <c r="H90" s="1">
        <v>0</v>
      </c>
      <c r="I90" s="1">
        <v>2</v>
      </c>
      <c r="J90" s="1">
        <v>0</v>
      </c>
      <c r="K90" s="1">
        <v>0</v>
      </c>
      <c r="L90" s="1">
        <v>0</v>
      </c>
      <c r="M90" s="1">
        <v>2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</v>
      </c>
      <c r="U90" s="1">
        <v>13</v>
      </c>
      <c r="V90" s="1">
        <v>0</v>
      </c>
      <c r="W90" s="1">
        <v>0</v>
      </c>
      <c r="X90" s="1">
        <f>SUM(G90:W90)</f>
        <v>22</v>
      </c>
      <c r="Y90" s="1" t="s">
        <v>31</v>
      </c>
    </row>
    <row r="91" spans="1:25" ht="20.100000000000001" customHeight="1" x14ac:dyDescent="0.25">
      <c r="A91" s="5" t="str">
        <f>("204")</f>
        <v>204</v>
      </c>
      <c r="B91" s="6" t="s">
        <v>233</v>
      </c>
      <c r="C91" s="6" t="s">
        <v>234</v>
      </c>
      <c r="D91" s="6" t="s">
        <v>231</v>
      </c>
      <c r="E91" s="6" t="s">
        <v>235</v>
      </c>
      <c r="F91" s="6" t="s">
        <v>236</v>
      </c>
      <c r="G91" s="1">
        <v>0</v>
      </c>
      <c r="H91" s="1">
        <v>0</v>
      </c>
      <c r="I91" s="1">
        <v>1</v>
      </c>
      <c r="J91" s="1">
        <v>0</v>
      </c>
      <c r="K91" s="1">
        <v>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</v>
      </c>
      <c r="T91" s="1">
        <v>6</v>
      </c>
      <c r="U91" s="1">
        <v>11</v>
      </c>
      <c r="V91" s="1">
        <v>0</v>
      </c>
      <c r="W91" s="1">
        <v>0</v>
      </c>
      <c r="X91" s="1">
        <f>SUM(G91:W91)</f>
        <v>24</v>
      </c>
      <c r="Y91" s="1" t="s">
        <v>36</v>
      </c>
    </row>
    <row r="92" spans="1:25" ht="20.100000000000001" customHeight="1" x14ac:dyDescent="0.25">
      <c r="A92" s="5" t="str">
        <f>("300")</f>
        <v>300</v>
      </c>
      <c r="B92" s="6" t="s">
        <v>233</v>
      </c>
      <c r="C92" s="6" t="s">
        <v>237</v>
      </c>
      <c r="D92" s="6" t="s">
        <v>231</v>
      </c>
      <c r="E92" s="6" t="s">
        <v>238</v>
      </c>
      <c r="F92" s="6" t="s">
        <v>1</v>
      </c>
      <c r="G92" s="1" t="s">
        <v>49</v>
      </c>
      <c r="H92" s="1" t="s">
        <v>49</v>
      </c>
      <c r="I92" s="1" t="s">
        <v>49</v>
      </c>
      <c r="J92" s="1" t="s">
        <v>49</v>
      </c>
      <c r="K92" s="1" t="s">
        <v>49</v>
      </c>
      <c r="L92" s="1" t="s">
        <v>49</v>
      </c>
      <c r="M92" s="1" t="s">
        <v>49</v>
      </c>
      <c r="N92" s="1" t="s">
        <v>49</v>
      </c>
      <c r="O92" s="1" t="s">
        <v>49</v>
      </c>
      <c r="P92" s="1" t="s">
        <v>49</v>
      </c>
      <c r="Q92" s="1" t="s">
        <v>49</v>
      </c>
      <c r="R92" s="1" t="s">
        <v>49</v>
      </c>
      <c r="S92" s="1" t="s">
        <v>49</v>
      </c>
      <c r="T92" s="1" t="s">
        <v>49</v>
      </c>
      <c r="U92" s="1" t="s">
        <v>49</v>
      </c>
      <c r="V92" s="1" t="s">
        <v>49</v>
      </c>
      <c r="W92" s="1" t="s">
        <v>49</v>
      </c>
      <c r="X92" s="1" t="s">
        <v>49</v>
      </c>
      <c r="Y92" s="1" t="s">
        <v>49</v>
      </c>
    </row>
    <row r="93" spans="1:25" ht="20.100000000000001" customHeight="1" x14ac:dyDescent="0.25">
      <c r="A93" s="5"/>
      <c r="B93" s="6"/>
      <c r="C93" s="6"/>
      <c r="D93" s="6"/>
      <c r="E93" s="6"/>
      <c r="F93" s="6"/>
    </row>
    <row r="94" spans="1:25" ht="20.100000000000001" customHeight="1" x14ac:dyDescent="0.25">
      <c r="A94" s="5">
        <v>155</v>
      </c>
      <c r="B94" s="6" t="s">
        <v>239</v>
      </c>
      <c r="C94" s="6" t="s">
        <v>240</v>
      </c>
      <c r="D94" s="6" t="s">
        <v>241</v>
      </c>
      <c r="E94" s="6" t="s">
        <v>242</v>
      </c>
      <c r="F94" s="6" t="s">
        <v>1</v>
      </c>
      <c r="G94" s="1">
        <v>0</v>
      </c>
      <c r="H94" s="1">
        <v>0</v>
      </c>
      <c r="I94" s="1">
        <v>1</v>
      </c>
      <c r="J94" s="1">
        <v>0</v>
      </c>
      <c r="K94" s="1">
        <v>0</v>
      </c>
      <c r="L94" s="1">
        <v>10</v>
      </c>
      <c r="M94" s="1">
        <v>0</v>
      </c>
      <c r="N94" s="1">
        <v>0</v>
      </c>
      <c r="O94" s="1">
        <v>2</v>
      </c>
      <c r="P94" s="1">
        <v>0</v>
      </c>
      <c r="Q94" s="1">
        <v>4</v>
      </c>
      <c r="R94" s="1">
        <v>1</v>
      </c>
      <c r="S94" s="1">
        <v>4</v>
      </c>
      <c r="T94" s="1">
        <v>0</v>
      </c>
      <c r="U94" s="1">
        <v>9</v>
      </c>
      <c r="V94" s="1">
        <v>0</v>
      </c>
      <c r="W94" s="1">
        <v>0</v>
      </c>
      <c r="X94" s="1">
        <f>SUM(G94:W94)</f>
        <v>31</v>
      </c>
      <c r="Y94" s="1" t="s">
        <v>31</v>
      </c>
    </row>
    <row r="95" spans="1:25" ht="20.100000000000001" customHeight="1" x14ac:dyDescent="0.25">
      <c r="A95" s="5" t="str">
        <f>("2")</f>
        <v>2</v>
      </c>
      <c r="B95" s="6" t="s">
        <v>90</v>
      </c>
      <c r="C95" s="6" t="s">
        <v>243</v>
      </c>
      <c r="D95" s="6" t="s">
        <v>241</v>
      </c>
      <c r="E95" s="6" t="s">
        <v>244</v>
      </c>
      <c r="F95" s="6" t="s">
        <v>1</v>
      </c>
      <c r="G95" s="1">
        <v>5</v>
      </c>
      <c r="H95" s="1">
        <v>3</v>
      </c>
      <c r="I95" s="1">
        <v>3</v>
      </c>
      <c r="J95" s="1">
        <v>3</v>
      </c>
      <c r="K95" s="1">
        <v>4</v>
      </c>
      <c r="L95" s="1">
        <v>8</v>
      </c>
      <c r="M95" s="1">
        <v>1</v>
      </c>
      <c r="N95" s="1">
        <v>0</v>
      </c>
      <c r="O95" s="1">
        <v>4</v>
      </c>
      <c r="P95" s="1">
        <v>1</v>
      </c>
      <c r="Q95" s="1">
        <v>6</v>
      </c>
      <c r="R95" s="1">
        <v>2</v>
      </c>
      <c r="S95" s="1">
        <v>10</v>
      </c>
      <c r="T95" s="1">
        <v>2</v>
      </c>
      <c r="U95" s="1">
        <v>11</v>
      </c>
      <c r="V95" s="1">
        <v>1</v>
      </c>
      <c r="W95" s="1">
        <v>1</v>
      </c>
      <c r="X95" s="1">
        <f>SUM(G95:W95)</f>
        <v>65</v>
      </c>
      <c r="Y95" s="1" t="s">
        <v>36</v>
      </c>
    </row>
    <row r="96" spans="1:25" ht="20.100000000000001" customHeight="1" x14ac:dyDescent="0.25">
      <c r="A96" s="5"/>
      <c r="B96" s="6"/>
      <c r="C96" s="6"/>
      <c r="D96" s="6"/>
      <c r="E96" s="6"/>
      <c r="F96" s="6"/>
    </row>
    <row r="97" spans="1:25" ht="20.100000000000001" customHeight="1" x14ac:dyDescent="0.25">
      <c r="A97" s="5" t="str">
        <f>("174")</f>
        <v>174</v>
      </c>
      <c r="B97" s="6" t="s">
        <v>164</v>
      </c>
      <c r="C97" s="6" t="s">
        <v>245</v>
      </c>
      <c r="D97" s="6" t="s">
        <v>246</v>
      </c>
      <c r="E97" s="6" t="s">
        <v>247</v>
      </c>
      <c r="F97" s="6" t="s">
        <v>1</v>
      </c>
      <c r="G97" s="1">
        <v>0</v>
      </c>
      <c r="H97" s="1">
        <v>0</v>
      </c>
      <c r="I97" s="1">
        <v>3</v>
      </c>
      <c r="J97" s="1">
        <v>0</v>
      </c>
      <c r="K97" s="1">
        <v>5</v>
      </c>
      <c r="L97" s="1">
        <v>0</v>
      </c>
      <c r="M97" s="1">
        <v>1</v>
      </c>
      <c r="N97" s="1">
        <v>1</v>
      </c>
      <c r="O97" s="1">
        <v>0</v>
      </c>
      <c r="P97" s="1">
        <v>2</v>
      </c>
      <c r="Q97" s="1">
        <v>2</v>
      </c>
      <c r="R97" s="1">
        <v>0</v>
      </c>
      <c r="S97" s="1">
        <v>0</v>
      </c>
      <c r="T97" s="1">
        <v>1</v>
      </c>
      <c r="U97" s="1">
        <v>4</v>
      </c>
      <c r="V97" s="1">
        <v>0</v>
      </c>
      <c r="W97" s="1">
        <v>0</v>
      </c>
      <c r="X97" s="1">
        <f>SUM(G97:W97)</f>
        <v>19</v>
      </c>
      <c r="Y97" s="1" t="s">
        <v>31</v>
      </c>
    </row>
    <row r="98" spans="1:25" ht="20.100000000000001" customHeight="1" x14ac:dyDescent="0.25">
      <c r="A98" s="5" t="str">
        <f>("253")</f>
        <v>253</v>
      </c>
      <c r="B98" s="6" t="s">
        <v>248</v>
      </c>
      <c r="C98" s="6" t="s">
        <v>249</v>
      </c>
      <c r="D98" s="6" t="s">
        <v>246</v>
      </c>
      <c r="E98" s="6" t="s">
        <v>250</v>
      </c>
      <c r="F98" s="6" t="s">
        <v>1</v>
      </c>
      <c r="G98" s="1" t="s">
        <v>49</v>
      </c>
      <c r="H98" s="1" t="s">
        <v>49</v>
      </c>
      <c r="I98" s="1" t="s">
        <v>49</v>
      </c>
      <c r="J98" s="1" t="s">
        <v>49</v>
      </c>
      <c r="K98" s="1" t="s">
        <v>49</v>
      </c>
      <c r="L98" s="1" t="s">
        <v>49</v>
      </c>
      <c r="M98" s="1" t="s">
        <v>49</v>
      </c>
      <c r="N98" s="1" t="s">
        <v>49</v>
      </c>
      <c r="O98" s="1" t="s">
        <v>49</v>
      </c>
      <c r="P98" s="1" t="s">
        <v>49</v>
      </c>
      <c r="Q98" s="1" t="s">
        <v>49</v>
      </c>
      <c r="R98" s="1" t="s">
        <v>49</v>
      </c>
      <c r="S98" s="1" t="s">
        <v>49</v>
      </c>
      <c r="T98" s="1" t="s">
        <v>49</v>
      </c>
      <c r="U98" s="1" t="s">
        <v>49</v>
      </c>
      <c r="V98" s="1" t="s">
        <v>49</v>
      </c>
      <c r="W98" s="1" t="s">
        <v>49</v>
      </c>
      <c r="X98" s="1" t="s">
        <v>49</v>
      </c>
      <c r="Y98" s="1" t="s">
        <v>49</v>
      </c>
    </row>
    <row r="99" spans="1:25" ht="20.100000000000001" customHeight="1" x14ac:dyDescent="0.25">
      <c r="A99" s="5"/>
      <c r="B99" s="6"/>
      <c r="C99" s="6"/>
      <c r="D99" s="6"/>
      <c r="E99" s="6"/>
      <c r="F99" s="6"/>
    </row>
    <row r="100" spans="1:25" ht="20.100000000000001" customHeight="1" x14ac:dyDescent="0.25">
      <c r="A100" s="5" t="str">
        <f>("15")</f>
        <v>15</v>
      </c>
      <c r="B100" s="6" t="s">
        <v>251</v>
      </c>
      <c r="C100" s="6" t="s">
        <v>243</v>
      </c>
      <c r="D100" s="6" t="s">
        <v>252</v>
      </c>
      <c r="E100" s="6" t="s">
        <v>247</v>
      </c>
      <c r="F100" s="6" t="s">
        <v>1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6</v>
      </c>
      <c r="V100" s="1">
        <v>0</v>
      </c>
      <c r="W100" s="1">
        <v>0</v>
      </c>
      <c r="X100" s="1">
        <f>SUM(G100:W100)</f>
        <v>7</v>
      </c>
      <c r="Y100" s="1" t="s">
        <v>31</v>
      </c>
    </row>
    <row r="101" spans="1:25" ht="20.100000000000001" customHeight="1" x14ac:dyDescent="0.25">
      <c r="A101" s="5" t="str">
        <f>("1")</f>
        <v>1</v>
      </c>
      <c r="B101" s="6" t="s">
        <v>253</v>
      </c>
      <c r="C101" s="6" t="s">
        <v>254</v>
      </c>
      <c r="D101" s="6" t="s">
        <v>252</v>
      </c>
      <c r="E101" s="6" t="s">
        <v>247</v>
      </c>
      <c r="F101" s="6" t="s">
        <v>1</v>
      </c>
      <c r="G101" s="1">
        <v>0</v>
      </c>
      <c r="H101" s="1">
        <v>1</v>
      </c>
      <c r="I101" s="1">
        <v>5</v>
      </c>
      <c r="J101" s="1">
        <v>0</v>
      </c>
      <c r="K101" s="1">
        <v>1</v>
      </c>
      <c r="L101" s="1">
        <v>1</v>
      </c>
      <c r="M101" s="1">
        <v>0</v>
      </c>
      <c r="N101" s="1">
        <v>2</v>
      </c>
      <c r="O101" s="1">
        <v>0</v>
      </c>
      <c r="P101" s="1">
        <v>0</v>
      </c>
      <c r="Q101" s="1">
        <v>0</v>
      </c>
      <c r="R101" s="1">
        <v>0</v>
      </c>
      <c r="S101" s="1">
        <v>5</v>
      </c>
      <c r="T101" s="1">
        <v>5</v>
      </c>
      <c r="U101" s="1">
        <v>7</v>
      </c>
      <c r="V101" s="1">
        <v>0</v>
      </c>
      <c r="W101" s="1">
        <v>0</v>
      </c>
      <c r="X101" s="1">
        <f>SUM(G101:W101)</f>
        <v>27</v>
      </c>
      <c r="Y101" s="1" t="s">
        <v>36</v>
      </c>
    </row>
    <row r="102" spans="1:25" ht="20.100000000000001" customHeight="1" x14ac:dyDescent="0.25">
      <c r="A102" s="5" t="str">
        <f>("298")</f>
        <v>298</v>
      </c>
      <c r="B102" s="6" t="s">
        <v>253</v>
      </c>
      <c r="C102" s="6" t="s">
        <v>77</v>
      </c>
      <c r="D102" s="6" t="s">
        <v>252</v>
      </c>
      <c r="E102" s="6" t="s">
        <v>255</v>
      </c>
      <c r="F102" s="6" t="s">
        <v>1</v>
      </c>
      <c r="G102" s="1" t="s">
        <v>49</v>
      </c>
      <c r="H102" s="1" t="s">
        <v>49</v>
      </c>
      <c r="I102" s="1" t="s">
        <v>49</v>
      </c>
      <c r="J102" s="1" t="s">
        <v>49</v>
      </c>
      <c r="K102" s="1" t="s">
        <v>49</v>
      </c>
      <c r="L102" s="1" t="s">
        <v>49</v>
      </c>
      <c r="M102" s="1" t="s">
        <v>49</v>
      </c>
      <c r="N102" s="1" t="s">
        <v>49</v>
      </c>
      <c r="O102" s="1" t="s">
        <v>49</v>
      </c>
      <c r="P102" s="1" t="s">
        <v>49</v>
      </c>
      <c r="Q102" s="1" t="s">
        <v>49</v>
      </c>
      <c r="R102" s="1" t="s">
        <v>49</v>
      </c>
      <c r="S102" s="1" t="s">
        <v>49</v>
      </c>
      <c r="T102" s="1" t="s">
        <v>49</v>
      </c>
      <c r="U102" s="1" t="s">
        <v>49</v>
      </c>
      <c r="V102" s="1" t="s">
        <v>49</v>
      </c>
      <c r="W102" s="1" t="s">
        <v>49</v>
      </c>
      <c r="X102" s="1" t="s">
        <v>49</v>
      </c>
      <c r="Y102" s="1" t="s">
        <v>49</v>
      </c>
    </row>
    <row r="103" spans="1:25" ht="20.100000000000001" customHeight="1" x14ac:dyDescent="0.25">
      <c r="A103" s="5" t="str">
        <f>("303")</f>
        <v>303</v>
      </c>
      <c r="B103" s="6" t="s">
        <v>164</v>
      </c>
      <c r="C103" s="6" t="s">
        <v>256</v>
      </c>
      <c r="D103" s="6" t="s">
        <v>252</v>
      </c>
      <c r="E103" s="6" t="s">
        <v>257</v>
      </c>
      <c r="F103" s="6" t="s">
        <v>1</v>
      </c>
      <c r="G103" s="1" t="s">
        <v>49</v>
      </c>
      <c r="H103" s="1" t="s">
        <v>49</v>
      </c>
      <c r="I103" s="1" t="s">
        <v>49</v>
      </c>
      <c r="J103" s="1" t="s">
        <v>49</v>
      </c>
      <c r="K103" s="1" t="s">
        <v>49</v>
      </c>
      <c r="L103" s="1" t="s">
        <v>49</v>
      </c>
      <c r="M103" s="1" t="s">
        <v>49</v>
      </c>
      <c r="N103" s="1" t="s">
        <v>49</v>
      </c>
      <c r="O103" s="1" t="s">
        <v>49</v>
      </c>
      <c r="P103" s="1" t="s">
        <v>49</v>
      </c>
      <c r="Q103" s="1" t="s">
        <v>49</v>
      </c>
      <c r="R103" s="1" t="s">
        <v>49</v>
      </c>
      <c r="S103" s="1" t="s">
        <v>49</v>
      </c>
      <c r="T103" s="1" t="s">
        <v>49</v>
      </c>
      <c r="U103" s="1" t="s">
        <v>49</v>
      </c>
      <c r="V103" s="1" t="s">
        <v>49</v>
      </c>
      <c r="W103" s="1" t="s">
        <v>49</v>
      </c>
      <c r="X103" s="1" t="s">
        <v>49</v>
      </c>
      <c r="Y103" s="1" t="s">
        <v>49</v>
      </c>
    </row>
    <row r="104" spans="1:25" ht="20.100000000000001" customHeight="1" x14ac:dyDescent="0.25">
      <c r="A104" s="5"/>
      <c r="B104" s="6"/>
      <c r="C104" s="6"/>
      <c r="D104" s="6"/>
      <c r="E104" s="6"/>
      <c r="F104" s="6"/>
    </row>
    <row r="105" spans="1:25" ht="20.100000000000001" customHeight="1" x14ac:dyDescent="0.25">
      <c r="A105" s="5" t="str">
        <f>("157")</f>
        <v>157</v>
      </c>
      <c r="B105" s="6" t="s">
        <v>258</v>
      </c>
      <c r="C105" s="6" t="s">
        <v>259</v>
      </c>
      <c r="D105" s="6" t="s">
        <v>260</v>
      </c>
      <c r="E105" s="6" t="s">
        <v>261</v>
      </c>
      <c r="F105" s="6" t="s">
        <v>1</v>
      </c>
      <c r="G105" s="1">
        <v>0</v>
      </c>
      <c r="H105" s="1">
        <v>0</v>
      </c>
      <c r="I105" s="1">
        <v>1</v>
      </c>
      <c r="J105" s="1">
        <v>0</v>
      </c>
      <c r="K105" s="1">
        <v>5</v>
      </c>
      <c r="L105" s="1">
        <v>0</v>
      </c>
      <c r="M105" s="1">
        <v>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9</v>
      </c>
      <c r="V105" s="1">
        <v>0</v>
      </c>
      <c r="W105" s="1">
        <v>0</v>
      </c>
      <c r="X105" s="1">
        <f>SUM(G105:W105)</f>
        <v>16</v>
      </c>
      <c r="Y105" s="1" t="s">
        <v>31</v>
      </c>
    </row>
    <row r="106" spans="1:25" ht="20.100000000000001" customHeight="1" x14ac:dyDescent="0.25">
      <c r="A106" s="5" t="str">
        <f>("345")</f>
        <v>345</v>
      </c>
      <c r="B106" s="6" t="s">
        <v>158</v>
      </c>
      <c r="C106" s="6" t="s">
        <v>262</v>
      </c>
      <c r="D106" s="6" t="s">
        <v>260</v>
      </c>
      <c r="E106" s="6" t="s">
        <v>189</v>
      </c>
      <c r="F106" s="6" t="s">
        <v>1</v>
      </c>
      <c r="G106" s="1">
        <v>0</v>
      </c>
      <c r="H106" s="1">
        <v>0</v>
      </c>
      <c r="I106" s="1">
        <v>2</v>
      </c>
      <c r="J106" s="1">
        <v>2</v>
      </c>
      <c r="K106" s="1">
        <v>0</v>
      </c>
      <c r="L106" s="1">
        <v>0</v>
      </c>
      <c r="M106" s="1">
        <v>1</v>
      </c>
      <c r="N106" s="1">
        <v>0</v>
      </c>
      <c r="O106" s="1">
        <v>5</v>
      </c>
      <c r="P106" s="1">
        <v>0</v>
      </c>
      <c r="Q106" s="1">
        <v>0</v>
      </c>
      <c r="R106" s="1">
        <v>0</v>
      </c>
      <c r="S106" s="1">
        <v>1</v>
      </c>
      <c r="T106" s="1">
        <v>3</v>
      </c>
      <c r="U106" s="1">
        <v>4</v>
      </c>
      <c r="V106" s="1">
        <v>5</v>
      </c>
      <c r="W106" s="1">
        <v>5</v>
      </c>
      <c r="X106" s="1">
        <f>SUM(G106:W106)</f>
        <v>28</v>
      </c>
      <c r="Y106" s="1" t="s">
        <v>36</v>
      </c>
    </row>
    <row r="107" spans="1:25" ht="20.100000000000001" customHeight="1" x14ac:dyDescent="0.25">
      <c r="A107" s="5" t="str">
        <f>("82")</f>
        <v>82</v>
      </c>
      <c r="B107" s="6" t="s">
        <v>263</v>
      </c>
      <c r="C107" s="6" t="s">
        <v>264</v>
      </c>
      <c r="D107" s="6" t="s">
        <v>260</v>
      </c>
      <c r="E107" s="6" t="s">
        <v>265</v>
      </c>
      <c r="F107" s="6" t="s">
        <v>1</v>
      </c>
      <c r="G107" s="1">
        <v>0</v>
      </c>
      <c r="H107" s="1">
        <v>0</v>
      </c>
      <c r="I107" s="1">
        <v>5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5</v>
      </c>
      <c r="P107" s="1">
        <v>0</v>
      </c>
      <c r="Q107" s="1">
        <v>0</v>
      </c>
      <c r="R107" s="1">
        <v>0</v>
      </c>
      <c r="S107" s="1">
        <v>1</v>
      </c>
      <c r="T107" s="1">
        <v>8</v>
      </c>
      <c r="U107" s="1">
        <v>10</v>
      </c>
      <c r="V107" s="1">
        <v>0</v>
      </c>
      <c r="W107" s="1">
        <v>0</v>
      </c>
      <c r="X107" s="1">
        <f>SUM(G107:W107)</f>
        <v>29</v>
      </c>
      <c r="Y107" s="1" t="s">
        <v>41</v>
      </c>
    </row>
    <row r="108" spans="1:25" ht="20.100000000000001" customHeight="1" x14ac:dyDescent="0.25">
      <c r="A108" s="5" t="str">
        <f>("317")</f>
        <v>317</v>
      </c>
      <c r="B108" s="6" t="s">
        <v>266</v>
      </c>
      <c r="C108" s="6" t="s">
        <v>267</v>
      </c>
      <c r="D108" s="6" t="s">
        <v>260</v>
      </c>
      <c r="E108" s="6" t="s">
        <v>71</v>
      </c>
      <c r="F108" s="6" t="s">
        <v>268</v>
      </c>
      <c r="G108" s="1">
        <v>0</v>
      </c>
      <c r="H108" s="1">
        <v>0</v>
      </c>
      <c r="I108" s="1">
        <v>5</v>
      </c>
      <c r="J108" s="1">
        <v>0</v>
      </c>
      <c r="K108" s="1">
        <v>10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5</v>
      </c>
      <c r="S108" s="1">
        <v>0</v>
      </c>
      <c r="T108" s="1">
        <v>1</v>
      </c>
      <c r="U108" s="1">
        <v>11</v>
      </c>
      <c r="V108" s="1">
        <v>0</v>
      </c>
      <c r="W108" s="1">
        <v>0</v>
      </c>
      <c r="X108" s="1">
        <f>SUM(G108:W108)</f>
        <v>32</v>
      </c>
      <c r="Y108" s="1" t="s">
        <v>45</v>
      </c>
    </row>
    <row r="109" spans="1:25" ht="20.100000000000001" customHeight="1" x14ac:dyDescent="0.25">
      <c r="A109" s="5" t="str">
        <f>("77")</f>
        <v>77</v>
      </c>
      <c r="B109" s="6" t="s">
        <v>269</v>
      </c>
      <c r="C109" s="6" t="s">
        <v>270</v>
      </c>
      <c r="D109" s="6" t="s">
        <v>260</v>
      </c>
      <c r="E109" s="6" t="s">
        <v>271</v>
      </c>
      <c r="F109" s="6" t="s">
        <v>1</v>
      </c>
      <c r="G109" s="1" t="s">
        <v>49</v>
      </c>
      <c r="H109" s="1" t="s">
        <v>49</v>
      </c>
      <c r="I109" s="1" t="s">
        <v>49</v>
      </c>
      <c r="J109" s="1" t="s">
        <v>49</v>
      </c>
      <c r="K109" s="1" t="s">
        <v>49</v>
      </c>
      <c r="L109" s="1" t="s">
        <v>49</v>
      </c>
      <c r="M109" s="1" t="s">
        <v>49</v>
      </c>
      <c r="N109" s="1" t="s">
        <v>49</v>
      </c>
      <c r="O109" s="1" t="s">
        <v>49</v>
      </c>
      <c r="P109" s="1" t="s">
        <v>49</v>
      </c>
      <c r="Q109" s="1" t="s">
        <v>49</v>
      </c>
      <c r="R109" s="1" t="s">
        <v>49</v>
      </c>
      <c r="S109" s="1" t="s">
        <v>49</v>
      </c>
      <c r="T109" s="1" t="s">
        <v>49</v>
      </c>
      <c r="U109" s="1" t="s">
        <v>49</v>
      </c>
      <c r="V109" s="1" t="s">
        <v>49</v>
      </c>
      <c r="W109" s="1" t="s">
        <v>49</v>
      </c>
      <c r="X109" s="1" t="s">
        <v>49</v>
      </c>
      <c r="Y109" s="1" t="s">
        <v>49</v>
      </c>
    </row>
    <row r="110" spans="1:25" ht="20.100000000000001" customHeight="1" x14ac:dyDescent="0.25">
      <c r="A110" s="5" t="str">
        <f>("87")</f>
        <v>87</v>
      </c>
      <c r="B110" s="6" t="s">
        <v>272</v>
      </c>
      <c r="C110" s="6" t="s">
        <v>273</v>
      </c>
      <c r="D110" s="6" t="s">
        <v>260</v>
      </c>
      <c r="E110" s="6" t="s">
        <v>274</v>
      </c>
      <c r="F110" s="6" t="s">
        <v>1</v>
      </c>
      <c r="G110" s="1" t="s">
        <v>49</v>
      </c>
      <c r="H110" s="1" t="s">
        <v>49</v>
      </c>
      <c r="I110" s="1" t="s">
        <v>49</v>
      </c>
      <c r="J110" s="1" t="s">
        <v>49</v>
      </c>
      <c r="K110" s="1" t="s">
        <v>49</v>
      </c>
      <c r="L110" s="1" t="s">
        <v>49</v>
      </c>
      <c r="M110" s="1" t="s">
        <v>49</v>
      </c>
      <c r="N110" s="1" t="s">
        <v>49</v>
      </c>
      <c r="O110" s="1" t="s">
        <v>49</v>
      </c>
      <c r="P110" s="1" t="s">
        <v>49</v>
      </c>
      <c r="Q110" s="1" t="s">
        <v>49</v>
      </c>
      <c r="R110" s="1" t="s">
        <v>49</v>
      </c>
      <c r="S110" s="1" t="s">
        <v>49</v>
      </c>
      <c r="T110" s="1" t="s">
        <v>49</v>
      </c>
      <c r="U110" s="1" t="s">
        <v>49</v>
      </c>
      <c r="V110" s="1" t="s">
        <v>49</v>
      </c>
      <c r="W110" s="1" t="s">
        <v>49</v>
      </c>
      <c r="X110" s="1" t="s">
        <v>49</v>
      </c>
      <c r="Y110" s="1" t="s">
        <v>49</v>
      </c>
    </row>
    <row r="111" spans="1:25" ht="20.100000000000001" customHeight="1" x14ac:dyDescent="0.25">
      <c r="A111" s="5" t="str">
        <f>("103")</f>
        <v>103</v>
      </c>
      <c r="B111" s="6" t="s">
        <v>275</v>
      </c>
      <c r="C111" s="6" t="s">
        <v>80</v>
      </c>
      <c r="D111" s="6" t="s">
        <v>260</v>
      </c>
      <c r="E111" s="6" t="s">
        <v>276</v>
      </c>
      <c r="F111" s="6" t="s">
        <v>122</v>
      </c>
      <c r="G111" s="1" t="s">
        <v>49</v>
      </c>
      <c r="H111" s="1" t="s">
        <v>49</v>
      </c>
      <c r="I111" s="1" t="s">
        <v>49</v>
      </c>
      <c r="J111" s="1" t="s">
        <v>49</v>
      </c>
      <c r="K111" s="1" t="s">
        <v>49</v>
      </c>
      <c r="L111" s="1" t="s">
        <v>49</v>
      </c>
      <c r="M111" s="1" t="s">
        <v>49</v>
      </c>
      <c r="N111" s="1" t="s">
        <v>49</v>
      </c>
      <c r="O111" s="1" t="s">
        <v>49</v>
      </c>
      <c r="P111" s="1" t="s">
        <v>49</v>
      </c>
      <c r="Q111" s="1" t="s">
        <v>49</v>
      </c>
      <c r="R111" s="1" t="s">
        <v>49</v>
      </c>
      <c r="S111" s="1" t="s">
        <v>49</v>
      </c>
      <c r="T111" s="1" t="s">
        <v>49</v>
      </c>
      <c r="U111" s="1" t="s">
        <v>49</v>
      </c>
      <c r="V111" s="1" t="s">
        <v>49</v>
      </c>
      <c r="W111" s="1" t="s">
        <v>49</v>
      </c>
      <c r="X111" s="1" t="s">
        <v>49</v>
      </c>
      <c r="Y111" s="1" t="s">
        <v>49</v>
      </c>
    </row>
    <row r="112" spans="1:25" ht="20.100000000000001" customHeight="1" x14ac:dyDescent="0.25">
      <c r="A112" s="5" t="str">
        <f>("248")</f>
        <v>248</v>
      </c>
      <c r="B112" s="6" t="s">
        <v>83</v>
      </c>
      <c r="C112" s="6" t="s">
        <v>204</v>
      </c>
      <c r="D112" s="6" t="s">
        <v>260</v>
      </c>
      <c r="E112" s="6" t="s">
        <v>150</v>
      </c>
      <c r="F112" s="6" t="s">
        <v>205</v>
      </c>
      <c r="G112" s="1" t="s">
        <v>49</v>
      </c>
      <c r="H112" s="1" t="s">
        <v>49</v>
      </c>
      <c r="I112" s="1" t="s">
        <v>49</v>
      </c>
      <c r="J112" s="1" t="s">
        <v>49</v>
      </c>
      <c r="K112" s="1" t="s">
        <v>49</v>
      </c>
      <c r="L112" s="1" t="s">
        <v>49</v>
      </c>
      <c r="M112" s="1" t="s">
        <v>49</v>
      </c>
      <c r="N112" s="1" t="s">
        <v>49</v>
      </c>
      <c r="O112" s="1" t="s">
        <v>49</v>
      </c>
      <c r="P112" s="1" t="s">
        <v>49</v>
      </c>
      <c r="Q112" s="1" t="s">
        <v>49</v>
      </c>
      <c r="R112" s="1" t="s">
        <v>49</v>
      </c>
      <c r="S112" s="1" t="s">
        <v>49</v>
      </c>
      <c r="T112" s="1" t="s">
        <v>49</v>
      </c>
      <c r="U112" s="1" t="s">
        <v>49</v>
      </c>
      <c r="V112" s="1" t="s">
        <v>49</v>
      </c>
      <c r="W112" s="1" t="s">
        <v>49</v>
      </c>
      <c r="X112" s="1" t="s">
        <v>49</v>
      </c>
      <c r="Y112" s="1" t="s">
        <v>49</v>
      </c>
    </row>
    <row r="113" spans="1:25" ht="20.100000000000001" customHeight="1" x14ac:dyDescent="0.25">
      <c r="A113" s="5">
        <v>347</v>
      </c>
      <c r="B113" s="6" t="s">
        <v>277</v>
      </c>
      <c r="C113" s="6" t="s">
        <v>278</v>
      </c>
      <c r="D113" s="6" t="s">
        <v>260</v>
      </c>
      <c r="E113" s="6" t="s">
        <v>44</v>
      </c>
      <c r="F113" s="6" t="s">
        <v>1</v>
      </c>
      <c r="G113" s="1" t="s">
        <v>49</v>
      </c>
      <c r="H113" s="1" t="s">
        <v>49</v>
      </c>
      <c r="I113" s="1" t="s">
        <v>49</v>
      </c>
      <c r="J113" s="1" t="s">
        <v>49</v>
      </c>
      <c r="K113" s="1" t="s">
        <v>49</v>
      </c>
      <c r="L113" s="1" t="s">
        <v>49</v>
      </c>
      <c r="M113" s="1" t="s">
        <v>49</v>
      </c>
      <c r="N113" s="1" t="s">
        <v>49</v>
      </c>
      <c r="O113" s="1" t="s">
        <v>49</v>
      </c>
      <c r="P113" s="1" t="s">
        <v>49</v>
      </c>
      <c r="Q113" s="1" t="s">
        <v>49</v>
      </c>
      <c r="R113" s="1" t="s">
        <v>49</v>
      </c>
      <c r="S113" s="1" t="s">
        <v>49</v>
      </c>
      <c r="T113" s="1" t="s">
        <v>49</v>
      </c>
      <c r="U113" s="1" t="s">
        <v>49</v>
      </c>
      <c r="V113" s="1" t="s">
        <v>49</v>
      </c>
      <c r="W113" s="1" t="s">
        <v>49</v>
      </c>
      <c r="X113" s="1" t="s">
        <v>49</v>
      </c>
      <c r="Y113" s="1" t="s">
        <v>49</v>
      </c>
    </row>
    <row r="114" spans="1:25" ht="20.100000000000001" customHeight="1" x14ac:dyDescent="0.25">
      <c r="A114" s="5" t="str">
        <f>("355")</f>
        <v>355</v>
      </c>
      <c r="B114" s="6" t="s">
        <v>96</v>
      </c>
      <c r="C114" s="6" t="s">
        <v>279</v>
      </c>
      <c r="D114" s="6" t="s">
        <v>260</v>
      </c>
      <c r="E114" s="6" t="s">
        <v>200</v>
      </c>
      <c r="F114" s="6" t="s">
        <v>1</v>
      </c>
      <c r="G114" s="1" t="s">
        <v>49</v>
      </c>
      <c r="H114" s="1" t="s">
        <v>49</v>
      </c>
      <c r="I114" s="1" t="s">
        <v>49</v>
      </c>
      <c r="J114" s="1" t="s">
        <v>49</v>
      </c>
      <c r="K114" s="1" t="s">
        <v>49</v>
      </c>
      <c r="L114" s="1" t="s">
        <v>49</v>
      </c>
      <c r="M114" s="1" t="s">
        <v>49</v>
      </c>
      <c r="N114" s="1" t="s">
        <v>49</v>
      </c>
      <c r="O114" s="1" t="s">
        <v>49</v>
      </c>
      <c r="P114" s="1" t="s">
        <v>49</v>
      </c>
      <c r="Q114" s="1" t="s">
        <v>49</v>
      </c>
      <c r="R114" s="1" t="s">
        <v>49</v>
      </c>
      <c r="S114" s="1" t="s">
        <v>49</v>
      </c>
      <c r="T114" s="1" t="s">
        <v>49</v>
      </c>
      <c r="U114" s="1" t="s">
        <v>49</v>
      </c>
      <c r="V114" s="1" t="s">
        <v>49</v>
      </c>
      <c r="W114" s="1" t="s">
        <v>49</v>
      </c>
      <c r="X114" s="1" t="s">
        <v>49</v>
      </c>
      <c r="Y114" s="1" t="s">
        <v>49</v>
      </c>
    </row>
    <row r="115" spans="1:25" ht="20.100000000000001" customHeight="1" x14ac:dyDescent="0.25">
      <c r="A115" s="5" t="str">
        <f>("363")</f>
        <v>363</v>
      </c>
      <c r="B115" s="6" t="s">
        <v>280</v>
      </c>
      <c r="C115" s="6" t="s">
        <v>234</v>
      </c>
      <c r="D115" s="6" t="s">
        <v>260</v>
      </c>
      <c r="E115" s="6" t="s">
        <v>150</v>
      </c>
      <c r="F115" s="6" t="s">
        <v>281</v>
      </c>
      <c r="G115" s="1" t="s">
        <v>49</v>
      </c>
      <c r="H115" s="1" t="s">
        <v>49</v>
      </c>
      <c r="I115" s="1" t="s">
        <v>49</v>
      </c>
      <c r="J115" s="1" t="s">
        <v>49</v>
      </c>
      <c r="K115" s="1" t="s">
        <v>49</v>
      </c>
      <c r="L115" s="1" t="s">
        <v>49</v>
      </c>
      <c r="M115" s="1" t="s">
        <v>49</v>
      </c>
      <c r="N115" s="1" t="s">
        <v>49</v>
      </c>
      <c r="O115" s="1" t="s">
        <v>49</v>
      </c>
      <c r="P115" s="1" t="s">
        <v>49</v>
      </c>
      <c r="Q115" s="1" t="s">
        <v>49</v>
      </c>
      <c r="R115" s="1" t="s">
        <v>49</v>
      </c>
      <c r="S115" s="1" t="s">
        <v>49</v>
      </c>
      <c r="T115" s="1" t="s">
        <v>49</v>
      </c>
      <c r="U115" s="1" t="s">
        <v>49</v>
      </c>
      <c r="V115" s="1" t="s">
        <v>49</v>
      </c>
      <c r="W115" s="1" t="s">
        <v>49</v>
      </c>
      <c r="X115" s="1" t="s">
        <v>49</v>
      </c>
      <c r="Y115" s="1" t="s">
        <v>49</v>
      </c>
    </row>
    <row r="116" spans="1:25" ht="20.100000000000001" customHeight="1" x14ac:dyDescent="0.25">
      <c r="A116" s="5" t="str">
        <f>("11")</f>
        <v>11</v>
      </c>
      <c r="B116" s="6" t="s">
        <v>282</v>
      </c>
      <c r="C116" s="6" t="s">
        <v>283</v>
      </c>
      <c r="D116" s="6" t="s">
        <v>260</v>
      </c>
      <c r="E116" s="6" t="s">
        <v>284</v>
      </c>
      <c r="F116" s="6" t="s">
        <v>1</v>
      </c>
      <c r="G116" s="1" t="s">
        <v>49</v>
      </c>
      <c r="H116" s="1" t="s">
        <v>49</v>
      </c>
      <c r="I116" s="1" t="s">
        <v>49</v>
      </c>
      <c r="J116" s="1" t="s">
        <v>49</v>
      </c>
      <c r="K116" s="1" t="s">
        <v>49</v>
      </c>
      <c r="L116" s="1" t="s">
        <v>49</v>
      </c>
      <c r="M116" s="1" t="s">
        <v>49</v>
      </c>
      <c r="N116" s="1" t="s">
        <v>49</v>
      </c>
      <c r="O116" s="1" t="s">
        <v>49</v>
      </c>
      <c r="P116" s="1" t="s">
        <v>49</v>
      </c>
      <c r="Q116" s="1" t="s">
        <v>49</v>
      </c>
      <c r="R116" s="1" t="s">
        <v>49</v>
      </c>
      <c r="S116" s="1" t="s">
        <v>49</v>
      </c>
      <c r="T116" s="1" t="s">
        <v>49</v>
      </c>
      <c r="U116" s="1" t="s">
        <v>49</v>
      </c>
      <c r="V116" s="1" t="s">
        <v>49</v>
      </c>
      <c r="W116" s="1" t="s">
        <v>49</v>
      </c>
      <c r="X116" s="1" t="s">
        <v>49</v>
      </c>
      <c r="Y116" s="1" t="s">
        <v>49</v>
      </c>
    </row>
    <row r="117" spans="1:25" ht="20.100000000000001" customHeight="1" x14ac:dyDescent="0.25">
      <c r="A117" s="5"/>
      <c r="B117" s="6"/>
      <c r="C117" s="6"/>
      <c r="D117" s="6"/>
      <c r="E117" s="6"/>
      <c r="F117" s="6"/>
    </row>
    <row r="118" spans="1:25" ht="20.100000000000001" customHeight="1" x14ac:dyDescent="0.25">
      <c r="A118" s="5" t="str">
        <f>("371")</f>
        <v>371</v>
      </c>
      <c r="B118" s="6" t="s">
        <v>285</v>
      </c>
      <c r="C118" s="6" t="s">
        <v>149</v>
      </c>
      <c r="D118" s="6" t="s">
        <v>286</v>
      </c>
      <c r="E118" s="6" t="s">
        <v>287</v>
      </c>
      <c r="F118" s="6" t="s">
        <v>151</v>
      </c>
      <c r="G118" s="1" t="s">
        <v>49</v>
      </c>
      <c r="H118" s="1" t="s">
        <v>49</v>
      </c>
      <c r="I118" s="1" t="s">
        <v>49</v>
      </c>
      <c r="J118" s="1" t="s">
        <v>49</v>
      </c>
      <c r="K118" s="1" t="s">
        <v>49</v>
      </c>
      <c r="L118" s="1" t="s">
        <v>49</v>
      </c>
      <c r="M118" s="1" t="s">
        <v>49</v>
      </c>
      <c r="N118" s="1" t="s">
        <v>49</v>
      </c>
      <c r="O118" s="1" t="s">
        <v>49</v>
      </c>
      <c r="P118" s="1" t="s">
        <v>49</v>
      </c>
      <c r="Q118" s="1" t="s">
        <v>49</v>
      </c>
      <c r="R118" s="1" t="s">
        <v>49</v>
      </c>
      <c r="S118" s="1" t="s">
        <v>49</v>
      </c>
      <c r="T118" s="1" t="s">
        <v>49</v>
      </c>
      <c r="U118" s="1" t="s">
        <v>49</v>
      </c>
      <c r="V118" s="1" t="s">
        <v>49</v>
      </c>
      <c r="W118" s="1" t="s">
        <v>49</v>
      </c>
      <c r="X118" s="1" t="s">
        <v>49</v>
      </c>
      <c r="Y118" s="1" t="s">
        <v>49</v>
      </c>
    </row>
    <row r="119" spans="1:25" x14ac:dyDescent="0.25">
      <c r="A119" s="5"/>
      <c r="B119" s="6"/>
      <c r="C119" s="6"/>
      <c r="D119" s="6"/>
      <c r="E119" s="6"/>
      <c r="F119" s="6"/>
    </row>
    <row r="120" spans="1:25" ht="20.100000000000001" customHeight="1" x14ac:dyDescent="0.25">
      <c r="A120" s="5" t="str">
        <f>("365")</f>
        <v>365</v>
      </c>
      <c r="B120" s="6" t="s">
        <v>27</v>
      </c>
      <c r="C120" s="6" t="s">
        <v>149</v>
      </c>
      <c r="D120" s="6" t="s">
        <v>288</v>
      </c>
      <c r="E120" s="6" t="s">
        <v>289</v>
      </c>
      <c r="F120" s="6" t="s">
        <v>151</v>
      </c>
      <c r="G120" s="1">
        <v>1</v>
      </c>
      <c r="H120" s="1">
        <v>3</v>
      </c>
      <c r="I120" s="1">
        <v>6</v>
      </c>
      <c r="J120" s="1">
        <v>0</v>
      </c>
      <c r="K120" s="1">
        <v>0</v>
      </c>
      <c r="L120" s="1">
        <v>6</v>
      </c>
      <c r="M120" s="1">
        <v>3</v>
      </c>
      <c r="N120" s="1">
        <v>0</v>
      </c>
      <c r="O120" s="1">
        <v>8</v>
      </c>
      <c r="P120" s="1">
        <v>3</v>
      </c>
      <c r="Q120" s="1">
        <v>4</v>
      </c>
      <c r="R120" s="1">
        <v>0</v>
      </c>
      <c r="S120" s="1">
        <v>0</v>
      </c>
      <c r="T120" s="1">
        <v>2</v>
      </c>
      <c r="U120" s="1">
        <v>9</v>
      </c>
      <c r="V120" s="1">
        <v>5</v>
      </c>
      <c r="W120" s="1">
        <v>0</v>
      </c>
      <c r="X120" s="1">
        <f>SUM(G120:W120)</f>
        <v>50</v>
      </c>
      <c r="Y120" s="1" t="s">
        <v>31</v>
      </c>
    </row>
    <row r="121" spans="1:25" ht="20.100000000000001" customHeight="1" x14ac:dyDescent="0.25">
      <c r="A121" s="5"/>
      <c r="B121" s="6"/>
      <c r="C121" s="6"/>
      <c r="D121" s="6"/>
      <c r="E121" s="6"/>
      <c r="F121" s="6"/>
    </row>
    <row r="122" spans="1:25" ht="20.100000000000001" customHeight="1" x14ac:dyDescent="0.25">
      <c r="A122" s="5" t="str">
        <f>("115")</f>
        <v>115</v>
      </c>
      <c r="B122" s="6" t="s">
        <v>290</v>
      </c>
      <c r="C122" s="6" t="s">
        <v>291</v>
      </c>
      <c r="D122" s="6" t="s">
        <v>292</v>
      </c>
      <c r="E122" s="6" t="s">
        <v>293</v>
      </c>
      <c r="F122" s="6" t="s">
        <v>1</v>
      </c>
      <c r="G122" s="1">
        <v>1</v>
      </c>
      <c r="H122" s="1">
        <v>0</v>
      </c>
      <c r="I122" s="1">
        <v>5</v>
      </c>
      <c r="J122" s="1">
        <v>1</v>
      </c>
      <c r="K122" s="1">
        <v>8</v>
      </c>
      <c r="L122" s="1">
        <v>0</v>
      </c>
      <c r="M122" s="1">
        <v>3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</v>
      </c>
      <c r="U122" s="1">
        <v>15</v>
      </c>
      <c r="V122" s="1">
        <v>0</v>
      </c>
      <c r="W122" s="1">
        <v>0</v>
      </c>
      <c r="X122" s="1">
        <f>SUM(G122:W122)</f>
        <v>34</v>
      </c>
      <c r="Y122" s="1" t="s">
        <v>31</v>
      </c>
    </row>
    <row r="123" spans="1:25" ht="20.100000000000001" customHeight="1" x14ac:dyDescent="0.25">
      <c r="A123" s="5" t="str">
        <f>("93")</f>
        <v>93</v>
      </c>
      <c r="B123" s="6" t="s">
        <v>53</v>
      </c>
      <c r="C123" s="6" t="s">
        <v>80</v>
      </c>
      <c r="D123" s="6" t="s">
        <v>292</v>
      </c>
      <c r="E123" s="6" t="s">
        <v>293</v>
      </c>
      <c r="F123" s="6" t="s">
        <v>122</v>
      </c>
      <c r="G123" s="1" t="s">
        <v>49</v>
      </c>
      <c r="H123" s="1" t="s">
        <v>49</v>
      </c>
      <c r="I123" s="1" t="s">
        <v>49</v>
      </c>
      <c r="J123" s="1" t="s">
        <v>49</v>
      </c>
      <c r="K123" s="1" t="s">
        <v>49</v>
      </c>
      <c r="L123" s="1" t="s">
        <v>49</v>
      </c>
      <c r="M123" s="1" t="s">
        <v>49</v>
      </c>
      <c r="N123" s="1" t="s">
        <v>49</v>
      </c>
      <c r="O123" s="1" t="s">
        <v>49</v>
      </c>
      <c r="P123" s="1" t="s">
        <v>49</v>
      </c>
      <c r="Q123" s="1" t="s">
        <v>49</v>
      </c>
      <c r="R123" s="1" t="s">
        <v>49</v>
      </c>
      <c r="S123" s="1" t="s">
        <v>49</v>
      </c>
      <c r="T123" s="1" t="s">
        <v>49</v>
      </c>
      <c r="U123" s="1" t="s">
        <v>49</v>
      </c>
      <c r="V123" s="1" t="s">
        <v>49</v>
      </c>
      <c r="W123" s="1" t="s">
        <v>49</v>
      </c>
      <c r="X123" s="1" t="s">
        <v>49</v>
      </c>
      <c r="Y123" s="1" t="s">
        <v>49</v>
      </c>
    </row>
    <row r="125" spans="1:25" ht="20.100000000000001" customHeight="1" x14ac:dyDescent="0.25">
      <c r="A125" s="5" t="str">
        <f>("289")</f>
        <v>289</v>
      </c>
      <c r="B125" s="6" t="s">
        <v>164</v>
      </c>
      <c r="C125" s="6" t="s">
        <v>283</v>
      </c>
      <c r="D125" s="6" t="s">
        <v>294</v>
      </c>
      <c r="E125" s="6" t="s">
        <v>295</v>
      </c>
      <c r="F125" s="6" t="s">
        <v>122</v>
      </c>
      <c r="G125" s="1" t="s">
        <v>296</v>
      </c>
      <c r="H125" s="1" t="s">
        <v>296</v>
      </c>
      <c r="I125" s="1" t="s">
        <v>296</v>
      </c>
      <c r="J125" s="1" t="s">
        <v>296</v>
      </c>
      <c r="K125" s="1" t="s">
        <v>296</v>
      </c>
      <c r="L125" s="1" t="s">
        <v>296</v>
      </c>
      <c r="M125" s="1" t="s">
        <v>296</v>
      </c>
      <c r="N125" s="1" t="s">
        <v>296</v>
      </c>
      <c r="O125" s="1" t="s">
        <v>296</v>
      </c>
      <c r="P125" s="1" t="s">
        <v>296</v>
      </c>
      <c r="Q125" s="1" t="s">
        <v>296</v>
      </c>
      <c r="R125" s="1" t="s">
        <v>296</v>
      </c>
      <c r="S125" s="1" t="s">
        <v>296</v>
      </c>
      <c r="T125" s="1" t="s">
        <v>296</v>
      </c>
      <c r="U125" s="1" t="s">
        <v>296</v>
      </c>
      <c r="V125" s="1" t="s">
        <v>296</v>
      </c>
      <c r="W125" s="1" t="s">
        <v>296</v>
      </c>
      <c r="X125" s="1" t="s">
        <v>296</v>
      </c>
      <c r="Y125" s="1" t="s">
        <v>296</v>
      </c>
    </row>
  </sheetData>
  <sortState xmlns:xlrd2="http://schemas.microsoft.com/office/spreadsheetml/2017/richdata2" ref="A15:Y22">
    <sortCondition ref="X15:X22"/>
  </sortState>
  <mergeCells count="4">
    <mergeCell ref="A1:F1"/>
    <mergeCell ref="A3:F3"/>
    <mergeCell ref="A5:F5"/>
    <mergeCell ref="B7:C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2021-04-20T11:11:27Z</dcterms:created>
  <dcterms:modified xsi:type="dcterms:W3CDTF">2021-04-23T06:53:14Z</dcterms:modified>
</cp:coreProperties>
</file>